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5_OBEC OBRUBCE\2024_HRBITOVNI ZED\DOTACE ETAPA 2\ROZPOCET\"/>
    </mc:Choice>
  </mc:AlternateContent>
  <bookViews>
    <workbookView xWindow="0" yWindow="0" windowWidth="23040" windowHeight="9264" activeTab="1"/>
  </bookViews>
  <sheets>
    <sheet name="Rekapitulace stavby" sheetId="1" r:id="rId1"/>
    <sheet name="SO 701 - Druhá etapa - 17..." sheetId="2" r:id="rId2"/>
  </sheets>
  <definedNames>
    <definedName name="_xlnm._FilterDatabase" localSheetId="1" hidden="1">'SO 701 - Druhá etapa - 17...'!$C$122:$K$184</definedName>
    <definedName name="_xlnm.Print_Titles" localSheetId="0">'Rekapitulace stavby'!$92:$92</definedName>
    <definedName name="_xlnm.Print_Titles" localSheetId="1">'SO 701 - Druhá etapa - 17...'!$122:$122</definedName>
    <definedName name="_xlnm.Print_Area" localSheetId="0">'Rekapitulace stavby'!$D$4:$AO$76,'Rekapitulace stavby'!$C$82:$AQ$97</definedName>
    <definedName name="_xlnm.Print_Area" localSheetId="1">'SO 701 - Druhá etapa - 17...'!$C$4:$J$76,'SO 701 - Druhá etapa - 17...'!$C$82:$J$104,'SO 701 - Druhá etapa - 17...'!$C$110:$K$184</definedName>
  </definedNames>
  <calcPr calcId="152511"/>
</workbook>
</file>

<file path=xl/calcChain.xml><?xml version="1.0" encoding="utf-8"?>
<calcChain xmlns="http://schemas.openxmlformats.org/spreadsheetml/2006/main">
  <c r="AY96" i="1" l="1"/>
  <c r="AX96" i="1"/>
  <c r="J37" i="2"/>
  <c r="J36" i="2"/>
  <c r="AY95" i="1"/>
  <c r="J35" i="2"/>
  <c r="AX95" i="1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T164" i="2"/>
  <c r="R165" i="2"/>
  <c r="R164" i="2"/>
  <c r="P165" i="2"/>
  <c r="P164" i="2" s="1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F37" i="2" s="1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P130" i="2" s="1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/>
  <c r="J17" i="2"/>
  <c r="J12" i="2"/>
  <c r="J117" i="2" s="1"/>
  <c r="E7" i="2"/>
  <c r="E85" i="2"/>
  <c r="L90" i="1"/>
  <c r="AM90" i="1"/>
  <c r="AM89" i="1"/>
  <c r="L89" i="1"/>
  <c r="AM87" i="1"/>
  <c r="L87" i="1"/>
  <c r="L85" i="1"/>
  <c r="L84" i="1"/>
  <c r="BK136" i="2"/>
  <c r="J133" i="2"/>
  <c r="BK181" i="2"/>
  <c r="BK170" i="2"/>
  <c r="BK165" i="2"/>
  <c r="BK154" i="2"/>
  <c r="J150" i="2"/>
  <c r="BK144" i="2"/>
  <c r="J136" i="2"/>
  <c r="BK175" i="2"/>
  <c r="BK183" i="2"/>
  <c r="BK135" i="2"/>
  <c r="BK128" i="2"/>
  <c r="BK177" i="2"/>
  <c r="BK168" i="2"/>
  <c r="BK156" i="2"/>
  <c r="J152" i="2"/>
  <c r="J144" i="2"/>
  <c r="BK138" i="2"/>
  <c r="J128" i="2"/>
  <c r="AS94" i="1"/>
  <c r="J177" i="2"/>
  <c r="BK173" i="2"/>
  <c r="J168" i="2"/>
  <c r="J181" i="2"/>
  <c r="J165" i="2"/>
  <c r="J154" i="2"/>
  <c r="J146" i="2"/>
  <c r="J34" i="2"/>
  <c r="BK133" i="2"/>
  <c r="J126" i="2"/>
  <c r="J173" i="2"/>
  <c r="J160" i="2"/>
  <c r="BK150" i="2"/>
  <c r="J140" i="2"/>
  <c r="BK126" i="2"/>
  <c r="F36" i="2"/>
  <c r="J138" i="2"/>
  <c r="BK131" i="2"/>
  <c r="J175" i="2"/>
  <c r="BK179" i="2"/>
  <c r="J170" i="2"/>
  <c r="BK160" i="2"/>
  <c r="J156" i="2"/>
  <c r="BK152" i="2"/>
  <c r="BK146" i="2"/>
  <c r="BK140" i="2"/>
  <c r="J135" i="2"/>
  <c r="J131" i="2"/>
  <c r="J179" i="2"/>
  <c r="J183" i="2"/>
  <c r="T130" i="2" l="1"/>
  <c r="BK125" i="2"/>
  <c r="J125" i="2"/>
  <c r="J98" i="2"/>
  <c r="T167" i="2"/>
  <c r="BK130" i="2"/>
  <c r="J130" i="2" s="1"/>
  <c r="J99" i="2" s="1"/>
  <c r="T180" i="2"/>
  <c r="T166" i="2"/>
  <c r="R130" i="2"/>
  <c r="R124" i="2" s="1"/>
  <c r="BK167" i="2"/>
  <c r="BK166" i="2" s="1"/>
  <c r="J166" i="2" s="1"/>
  <c r="J101" i="2" s="1"/>
  <c r="P180" i="2"/>
  <c r="R125" i="2"/>
  <c r="R167" i="2"/>
  <c r="R180" i="2"/>
  <c r="P125" i="2"/>
  <c r="P124" i="2"/>
  <c r="T125" i="2"/>
  <c r="P167" i="2"/>
  <c r="P166" i="2"/>
  <c r="BK180" i="2"/>
  <c r="J180" i="2"/>
  <c r="J103" i="2"/>
  <c r="AU96" i="1"/>
  <c r="BK164" i="2"/>
  <c r="J164" i="2" s="1"/>
  <c r="J100" i="2" s="1"/>
  <c r="BE181" i="2"/>
  <c r="BE175" i="2"/>
  <c r="BE177" i="2"/>
  <c r="AW95" i="1"/>
  <c r="F92" i="2"/>
  <c r="E113" i="2"/>
  <c r="BE131" i="2"/>
  <c r="BE135" i="2"/>
  <c r="BE138" i="2"/>
  <c r="BE140" i="2"/>
  <c r="BE144" i="2"/>
  <c r="BE146" i="2"/>
  <c r="BE150" i="2"/>
  <c r="BE152" i="2"/>
  <c r="BE154" i="2"/>
  <c r="BE156" i="2"/>
  <c r="BE160" i="2"/>
  <c r="BE165" i="2"/>
  <c r="BE168" i="2"/>
  <c r="BE170" i="2"/>
  <c r="BE179" i="2"/>
  <c r="BE183" i="2"/>
  <c r="J89" i="2"/>
  <c r="BE126" i="2"/>
  <c r="BE128" i="2"/>
  <c r="BE133" i="2"/>
  <c r="BE136" i="2"/>
  <c r="BE173" i="2"/>
  <c r="BC95" i="1"/>
  <c r="BD95" i="1"/>
  <c r="F35" i="2"/>
  <c r="AW96" i="1"/>
  <c r="F34" i="2"/>
  <c r="BA95" i="1"/>
  <c r="BA96" i="1"/>
  <c r="BC96" i="1"/>
  <c r="BB96" i="1"/>
  <c r="BD96" i="1"/>
  <c r="BD94" i="1" l="1"/>
  <c r="W33" i="1" s="1"/>
  <c r="BC94" i="1"/>
  <c r="W32" i="1" s="1"/>
  <c r="T124" i="2"/>
  <c r="T123" i="2"/>
  <c r="P123" i="2"/>
  <c r="AU95" i="1"/>
  <c r="R166" i="2"/>
  <c r="R123" i="2"/>
  <c r="J167" i="2"/>
  <c r="J102" i="2"/>
  <c r="BB95" i="1"/>
  <c r="BK124" i="2"/>
  <c r="J124" i="2"/>
  <c r="J97" i="2"/>
  <c r="BB94" i="1"/>
  <c r="W31" i="1"/>
  <c r="AU94" i="1"/>
  <c r="J33" i="2"/>
  <c r="AV95" i="1" s="1"/>
  <c r="AT95" i="1" s="1"/>
  <c r="F33" i="2"/>
  <c r="AZ95" i="1"/>
  <c r="BA94" i="1"/>
  <c r="W30" i="1"/>
  <c r="AV96" i="1"/>
  <c r="AT96" i="1" s="1"/>
  <c r="AZ96" i="1"/>
  <c r="AY94" i="1" l="1"/>
  <c r="BK123" i="2"/>
  <c r="J123" i="2"/>
  <c r="J96" i="2"/>
  <c r="AX94" i="1"/>
  <c r="AZ94" i="1"/>
  <c r="W29" i="1"/>
  <c r="AW94" i="1"/>
  <c r="AK30" i="1" s="1"/>
  <c r="J30" i="2" l="1"/>
  <c r="AG95" i="1"/>
  <c r="AV94" i="1"/>
  <c r="AK29" i="1" s="1"/>
  <c r="AG96" i="1"/>
  <c r="AN95" i="1" l="1"/>
  <c r="J39" i="2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<sst xmlns="http://schemas.openxmlformats.org/spreadsheetml/2006/main" count="939" uniqueCount="254">
  <si>
    <t>Export Komplet</t>
  </si>
  <si>
    <t/>
  </si>
  <si>
    <t>2.0</t>
  </si>
  <si>
    <t>ZAMOK</t>
  </si>
  <si>
    <t>False</t>
  </si>
  <si>
    <t>{7596c5c7-4dee-46be-bac9-c4a7464422d2}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</si>
  <si>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</si>
  <si>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</si>
  <si>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</si>
  <si>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</si>
  <si>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</si>
  <si>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</si>
  <si>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</si>
  <si>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</si>
  <si>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ZN2025_002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</si>
  <si>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</si>
  <si>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</si>
  <si>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hřbitovní zdi v obci Obrubce, m.č. Všeborsko - II. Etapa</t>
  </si>
  <si>
    <t>KSO:</t>
  </si>
  <si>
    <t>CC-CZ:</t>
  </si>
  <si>
    <t>Místo:</t>
  </si>
  <si>
    <t xml:space="preserve"> </t>
  </si>
  <si>
    <t>Datum:</t>
  </si>
  <si>
    <t>4. 2. 2025</t>
  </si>
  <si>
    <t>Zadavatel:</t>
  </si>
  <si>
    <t>IČ:</t>
  </si>
  <si>
    <t>Obec Obrubce</t>
  </si>
  <si>
    <t>DIČ:</t>
  </si>
  <si>
    <t>Uchazeč:</t>
  </si>
  <si>
    <t>Vyplň údaj</t>
  </si>
  <si>
    <t>Projektant:</t>
  </si>
  <si>
    <t>Ing. Arch. Vojtěch Feigl</t>
  </si>
  <si>
    <t>True</t>
  </si>
  <si>
    <t>Zpracovatel:</t>
  </si>
  <si>
    <t>Bc. Zuzana Kosáková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</si>
  <si>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</si>
  <si>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</si>
  <si>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</si>
  <si>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</si>
  <si>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</si>
  <si>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</si>
  <si>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</si>
  <si>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</si>
  <si>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</si>
  <si>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</si>
  <si>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</si>
  <si>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</si>
  <si>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</si>
  <si>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</si>
  <si>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</si>
  <si>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</si>
  <si>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</si>
  <si>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</si>
  <si>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</si>
  <si>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</si>
  <si>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</si>
  <si>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</si>
  <si>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</si>
  <si>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</si>
  <si>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</si>
  <si>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</si>
  <si>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</si>
  <si>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</si>
  <si>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</si>
  <si>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</si>
  <si>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</si>
  <si>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</si>
  <si>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</si>
  <si>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</si>
  <si>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</si>
  <si>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</si>
  <si>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</si>
  <si>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</si>
  <si>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</si>
  <si>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</si>
  <si>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</si>
  <si>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</si>
  <si>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</si>
  <si>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</si>
  <si>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</si>
  <si>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</si>
  <si>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701</t>
  </si>
  <si>
    <t>Druhá etapa - 17m + roh 2,4m</t>
  </si>
  <si>
    <t>STA</t>
  </si>
  <si>
    <t>1</t>
  </si>
  <si>
    <t>{86a51141-4f15-4881-b0b6-46955eaa57f0}</t>
  </si>
  <si>
    <t>2</t>
  </si>
  <si>
    <t>SO 901</t>
  </si>
  <si>
    <t xml:space="preserve">Vícerozpočtové náklady </t>
  </si>
  <si>
    <t>{6a5179f2-fce0-44d6-89fc-5f2c72c33b9c}</t>
  </si>
  <si>
    <t>KRYCÍ LIST SOUPISU PRACÍ</t>
  </si>
  <si>
    <t>Objekt:</t>
  </si>
  <si>
    <t>SO 701 - Druhá etapa - 17m + roh 2,4m</t>
  </si>
  <si>
    <t>Všeborsko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</si>
  <si>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</si>
  <si>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</si>
  <si>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</si>
  <si>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</si>
  <si>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</si>
  <si>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</si>
  <si>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</si>
  <si>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</si>
  <si>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</si>
  <si>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</si>
  <si>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</si>
  <si>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</si>
  <si>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</si>
  <si>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</si>
  <si>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</si>
  <si>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</si>
  <si>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</si>
  <si>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</si>
  <si>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</si>
  <si>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</si>
  <si>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</si>
  <si>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</si>
  <si>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</si>
  <si>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</si>
  <si>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</si>
  <si>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</si>
  <si>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</si>
  <si>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</si>
  <si>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</si>
  <si>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</si>
  <si>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183405211</t>
  </si>
  <si>
    <t>Výsev trávníku hydroosevem na ornici</t>
  </si>
  <si>
    <t>m2</t>
  </si>
  <si>
    <t>CS ÚRS 2025 01</t>
  </si>
  <si>
    <t>4</t>
  </si>
  <si>
    <t>994028007</t>
  </si>
  <si>
    <t>VV</t>
  </si>
  <si>
    <t>(1,0+17,0+1,2+1,2)*3,0</t>
  </si>
  <si>
    <t>M</t>
  </si>
  <si>
    <t>00572410</t>
  </si>
  <si>
    <t>osivo směs travní parková</t>
  </si>
  <si>
    <t>kg</t>
  </si>
  <si>
    <t>8</t>
  </si>
  <si>
    <t>453765929</t>
  </si>
  <si>
    <t>61,2*0,025 'Přepočtené koeficientem množství</t>
  </si>
  <si>
    <t>9</t>
  </si>
  <si>
    <t>Ostatní konstrukce a práce, bourání</t>
  </si>
  <si>
    <t>3</t>
  </si>
  <si>
    <t>949121111</t>
  </si>
  <si>
    <t>Montáž lešení lehkého kozového dílcového v do 1,2 m</t>
  </si>
  <si>
    <t>sada</t>
  </si>
  <si>
    <t>1592593560</t>
  </si>
  <si>
    <t>(1,0+17,1+1,2+1,2)*2</t>
  </si>
  <si>
    <t>949121211</t>
  </si>
  <si>
    <t>Příplatek k lešení lehkému kozovému dílcovému v do 1,2 m za každý den použití</t>
  </si>
  <si>
    <t>1235703471</t>
  </si>
  <si>
    <t>41,0*30   "předpoklad užití 30 dní  =  měsíc</t>
  </si>
  <si>
    <t>5</t>
  </si>
  <si>
    <t>949121811</t>
  </si>
  <si>
    <t>Demontáž lešení lehkého kozového dílcového v do 1,2 m</t>
  </si>
  <si>
    <t>686997107</t>
  </si>
  <si>
    <t>6</t>
  </si>
  <si>
    <t>9529014.R1</t>
  </si>
  <si>
    <t>Vyčištění ostatních objektů - okolí rekonstruované zdi</t>
  </si>
  <si>
    <t>839836959</t>
  </si>
  <si>
    <t>(1,0+17,1+1,2+1,2)*2,0*2</t>
  </si>
  <si>
    <t>7</t>
  </si>
  <si>
    <t>9790311.R1</t>
  </si>
  <si>
    <t>Očištění kamenů od malty cementové</t>
  </si>
  <si>
    <t>m3</t>
  </si>
  <si>
    <t>546745840</t>
  </si>
  <si>
    <t>(1,2+1,2)*1,55*0,55*0,5   "předpokládané množství - 50% zdiva na rohu zdi</t>
  </si>
  <si>
    <t>985131111</t>
  </si>
  <si>
    <t>Očištění ploch stěn, rubu kleneb a podlah tlakovou vodou</t>
  </si>
  <si>
    <t>1431627464</t>
  </si>
  <si>
    <t>(1,0+17,0+1,2+1,2)*1,5*2</t>
  </si>
  <si>
    <t>(1,0+17,0+1,2+1,2)*0,5   "koruna zdi</t>
  </si>
  <si>
    <t>Součet</t>
  </si>
  <si>
    <t>985141111</t>
  </si>
  <si>
    <t>Vyčištění trhlin a dutin ve zdivu š do 30 mm hl do 150 mm</t>
  </si>
  <si>
    <t>m</t>
  </si>
  <si>
    <t>-972696319</t>
  </si>
  <si>
    <t>71,4*6,0</t>
  </si>
  <si>
    <t>10</t>
  </si>
  <si>
    <t>985142111</t>
  </si>
  <si>
    <t>Vysekání spojovací hmoty ze spár zdiva hl do 40 mm dl do 6 m/m2</t>
  </si>
  <si>
    <t>-1117152127</t>
  </si>
  <si>
    <t>11</t>
  </si>
  <si>
    <t>985211111</t>
  </si>
  <si>
    <t>Vyklínování uvolněných kamenů ve zdivu se spárami dl do 6 m/m2</t>
  </si>
  <si>
    <t>1978615570</t>
  </si>
  <si>
    <t>(1,2+1,2)*1,55*2  " zdivo na rohu zdi</t>
  </si>
  <si>
    <t>985221011</t>
  </si>
  <si>
    <t>Postupné rozebírání kamenného zdiva pro další použití do 1 m3</t>
  </si>
  <si>
    <t>861660780</t>
  </si>
  <si>
    <t>(1,2+1,2)*1,5*0,55*0,5   "předpokládané množství - 50% zdiva na rohu zdi</t>
  </si>
  <si>
    <t>13</t>
  </si>
  <si>
    <t>985223320</t>
  </si>
  <si>
    <t>Přezdívání kamenného zdiva do vápenné nebo vápenocementové malty objemu do 1 m3</t>
  </si>
  <si>
    <t>-198875172</t>
  </si>
  <si>
    <t>14</t>
  </si>
  <si>
    <t>985231111</t>
  </si>
  <si>
    <t>Spárování zdiva aktivovanou maltou spára hl do 40 mm dl do 6 m/m2</t>
  </si>
  <si>
    <t>125758892</t>
  </si>
  <si>
    <t>15</t>
  </si>
  <si>
    <t>985233111</t>
  </si>
  <si>
    <t>Úprava spár po spárování zdiva uhlazením spára dl do 6 m/m2</t>
  </si>
  <si>
    <t>1683436852</t>
  </si>
  <si>
    <t>998</t>
  </si>
  <si>
    <t>Přesun hmot</t>
  </si>
  <si>
    <t>16</t>
  </si>
  <si>
    <t>998018001</t>
  </si>
  <si>
    <t>Přesun hmot pro budovy ruční pro budovy v do 6 m</t>
  </si>
  <si>
    <t>t</t>
  </si>
  <si>
    <t>-2012026286</t>
  </si>
  <si>
    <t>PSV</t>
  </si>
  <si>
    <t>Práce a dodávky PSV</t>
  </si>
  <si>
    <t>782</t>
  </si>
  <si>
    <t>Dokončovací práce - obklady z kamene</t>
  </si>
  <si>
    <t>17</t>
  </si>
  <si>
    <t>7826111.R1</t>
  </si>
  <si>
    <t>Montáž obkladů parapetů z pravoúhlých desek z měkkého kamene do malty</t>
  </si>
  <si>
    <t>-136579583</t>
  </si>
  <si>
    <t>(1,0+17,0+1,2+1,2)*0,55   "předpoklad 85% z vybouraného materiálu</t>
  </si>
  <si>
    <t>18</t>
  </si>
  <si>
    <t>58381086</t>
  </si>
  <si>
    <t>kámen lomový upravený štípaný (80, 40, 20 cm) pískovec</t>
  </si>
  <si>
    <t>32</t>
  </si>
  <si>
    <t>-2000801775</t>
  </si>
  <si>
    <t>11,22*0,15   "předpoklad 85% z vybouraného materiálu</t>
  </si>
  <si>
    <t>1,683*2,1 'Přepočtené koeficientem množství</t>
  </si>
  <si>
    <t>19</t>
  </si>
  <si>
    <t>782611811</t>
  </si>
  <si>
    <t>Demontáž obkladů parapetů z kamene do suti z měkkých kamenů kladených do malty</t>
  </si>
  <si>
    <t>132871983</t>
  </si>
  <si>
    <t>(1,0+17,0+1,2+1,2)*0,55*0,15   "předpoklad 15% do suti</t>
  </si>
  <si>
    <t>20</t>
  </si>
  <si>
    <t>782613811</t>
  </si>
  <si>
    <t>Demontáž obkladů parapetů z kamene k dalšímu použití z měkkých kamenů kladených do malty</t>
  </si>
  <si>
    <t>-838648657</t>
  </si>
  <si>
    <t>(1,0+17,0+1,2+1,2)*0,55*0,85   "předpoklad 15% do suti</t>
  </si>
  <si>
    <t>782991441</t>
  </si>
  <si>
    <t>Očištění vybouraných kamenných obkladů k dalšímu použití od malty</t>
  </si>
  <si>
    <t>615125660</t>
  </si>
  <si>
    <t>22</t>
  </si>
  <si>
    <t>998782121</t>
  </si>
  <si>
    <t>Přesun hmot tonážní pro obklady kamenné ruční v objektech v do 6 m</t>
  </si>
  <si>
    <t>-734606313</t>
  </si>
  <si>
    <t>783</t>
  </si>
  <si>
    <t>Dokončovací práce - nátěry</t>
  </si>
  <si>
    <t>23</t>
  </si>
  <si>
    <t>783000103.R1</t>
  </si>
  <si>
    <t>Ochrana vodorovných ploch při provádění nátěrů položením fólie</t>
  </si>
  <si>
    <t>308838476</t>
  </si>
  <si>
    <t>(1,0+17,0+1,2+1,2)*1,0*2</t>
  </si>
  <si>
    <t>24</t>
  </si>
  <si>
    <t>58124844</t>
  </si>
  <si>
    <t>fólie pro malířské potřeby zakrývací tl 25µ 4x5m</t>
  </si>
  <si>
    <t>-409615083</t>
  </si>
  <si>
    <t>40,8*1,05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</si>
</sst>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2" workbookViewId="0">
      <selection activeCell="V58" sqref="V58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1"/>
      <c r="AL5" s="21"/>
      <c r="AM5" s="21"/>
      <c r="AN5" s="21"/>
      <c r="AO5" s="21"/>
      <c r="AP5" s="21"/>
      <c r="AQ5" s="21"/>
      <c r="AR5" s="19"/>
      <c r="BE5" s="234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1"/>
      <c r="AL6" s="21"/>
      <c r="AM6" s="21"/>
      <c r="AN6" s="21"/>
      <c r="AO6" s="21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45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35"/>
      <c r="BS13" s="16" t="s">
        <v>6</v>
      </c>
    </row>
    <row r="14" spans="1:74" ht="13.2">
      <c r="B14" s="20"/>
      <c r="C14" s="21"/>
      <c r="D14" s="21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45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32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45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32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5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 t="e">
        <f>ROUND(AG94,2)</f>
        <v>#REF!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37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39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 t="e">
        <f>ROUND(AZ94, 2)</f>
        <v>#REF!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 t="e">
        <f>ROUND(AV94, 2)</f>
        <v>#REF!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48">
        <v>0.12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 t="e">
        <f>ROUND(BA94, 2)</f>
        <v>#REF!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 t="e">
        <f>ROUND(AW94, 2)</f>
        <v>#REF!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 t="e">
        <f>ROUND(BB94, 2)</f>
        <v>#REF!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48">
        <v>0.12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 t="e">
        <f>ROUND(BC94, 2)</f>
        <v>#REF!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 t="e">
        <f>ROUND(BD94, 2)</f>
        <v>#REF!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5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49" t="s">
        <v>48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 t="e">
        <f>SUM(AK26:AK33)</f>
        <v>#REF!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ZN2025_002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Oprava hřbitovní zdi v obci Obrubce, m.č. Všeborsko - II. Etapa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4. 2. 2025</v>
      </c>
      <c r="AN87" s="255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Obec Obrubce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56" t="str">
        <f>IF(E17="","",E17)</f>
        <v>Ing. Arch. Vojtěch Feigl</v>
      </c>
      <c r="AN89" s="257"/>
      <c r="AO89" s="257"/>
      <c r="AP89" s="257"/>
      <c r="AQ89" s="35"/>
      <c r="AR89" s="38"/>
      <c r="AS89" s="258" t="s">
        <v>56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56" t="str">
        <f>IF(E20="","",E20)</f>
        <v>Bc. Zuzana Kosáková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4" t="s">
        <v>57</v>
      </c>
      <c r="D92" s="265"/>
      <c r="E92" s="265"/>
      <c r="F92" s="265"/>
      <c r="G92" s="265"/>
      <c r="H92" s="72"/>
      <c r="I92" s="266" t="s">
        <v>58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59</v>
      </c>
      <c r="AH92" s="265"/>
      <c r="AI92" s="265"/>
      <c r="AJ92" s="265"/>
      <c r="AK92" s="265"/>
      <c r="AL92" s="265"/>
      <c r="AM92" s="265"/>
      <c r="AN92" s="266" t="s">
        <v>60</v>
      </c>
      <c r="AO92" s="265"/>
      <c r="AP92" s="268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 t="e">
        <f>ROUND(SUM(AG95:AG96),2)</f>
        <v>#REF!</v>
      </c>
      <c r="AH94" s="272"/>
      <c r="AI94" s="272"/>
      <c r="AJ94" s="272"/>
      <c r="AK94" s="272"/>
      <c r="AL94" s="272"/>
      <c r="AM94" s="272"/>
      <c r="AN94" s="273" t="e">
        <f>SUM(AG94,AT94)</f>
        <v>#REF!</v>
      </c>
      <c r="AO94" s="273"/>
      <c r="AP94" s="273"/>
      <c r="AQ94" s="84" t="s">
        <v>1</v>
      </c>
      <c r="AR94" s="85"/>
      <c r="AS94" s="86">
        <f>ROUND(SUM(AS95:AS96),2)</f>
        <v>0</v>
      </c>
      <c r="AT94" s="87" t="e">
        <f>ROUND(SUM(AV94:AW94),2)</f>
        <v>#REF!</v>
      </c>
      <c r="AU94" s="88" t="e">
        <f>ROUND(SUM(AU95:AU96),5)</f>
        <v>#REF!</v>
      </c>
      <c r="AV94" s="87" t="e">
        <f>ROUND(AZ94*L29,2)</f>
        <v>#REF!</v>
      </c>
      <c r="AW94" s="87" t="e">
        <f>ROUND(BA94*L30,2)</f>
        <v>#REF!</v>
      </c>
      <c r="AX94" s="87" t="e">
        <f>ROUND(BB94*L29,2)</f>
        <v>#REF!</v>
      </c>
      <c r="AY94" s="87" t="e">
        <f>ROUND(BC94*L30,2)</f>
        <v>#REF!</v>
      </c>
      <c r="AZ94" s="87" t="e">
        <f>ROUND(SUM(AZ95:AZ96),2)</f>
        <v>#REF!</v>
      </c>
      <c r="BA94" s="87" t="e">
        <f>ROUND(SUM(BA95:BA96),2)</f>
        <v>#REF!</v>
      </c>
      <c r="BB94" s="87" t="e">
        <f>ROUND(SUM(BB95:BB96),2)</f>
        <v>#REF!</v>
      </c>
      <c r="BC94" s="87" t="e">
        <f>ROUND(SUM(BC95:BC96),2)</f>
        <v>#REF!</v>
      </c>
      <c r="BD94" s="89" t="e">
        <f>ROUND(SUM(BD95:BD96),2)</f>
        <v>#REF!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71" t="s">
        <v>81</v>
      </c>
      <c r="E95" s="271"/>
      <c r="F95" s="271"/>
      <c r="G95" s="271"/>
      <c r="H95" s="271"/>
      <c r="I95" s="95"/>
      <c r="J95" s="271" t="s">
        <v>82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'SO 701 - Druhá etapa - 17...'!J30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6" t="s">
        <v>83</v>
      </c>
      <c r="AR95" s="97"/>
      <c r="AS95" s="98">
        <v>0</v>
      </c>
      <c r="AT95" s="99">
        <f>ROUND(SUM(AV95:AW95),2)</f>
        <v>0</v>
      </c>
      <c r="AU95" s="100">
        <f>'SO 701 - Druhá etapa - 17...'!P123</f>
        <v>0</v>
      </c>
      <c r="AV95" s="99">
        <f>'SO 701 - Druhá etapa - 17...'!J33</f>
        <v>0</v>
      </c>
      <c r="AW95" s="99">
        <f>'SO 701 - Druhá etapa - 17...'!J34</f>
        <v>0</v>
      </c>
      <c r="AX95" s="99">
        <f>'SO 701 - Druhá etapa - 17...'!J35</f>
        <v>0</v>
      </c>
      <c r="AY95" s="99">
        <f>'SO 701 - Druhá etapa - 17...'!J36</f>
        <v>0</v>
      </c>
      <c r="AZ95" s="99">
        <f>'SO 701 - Druhá etapa - 17...'!F33</f>
        <v>0</v>
      </c>
      <c r="BA95" s="99">
        <f>'SO 701 - Druhá etapa - 17...'!F34</f>
        <v>0</v>
      </c>
      <c r="BB95" s="99">
        <f>'SO 701 - Druhá etapa - 17...'!F35</f>
        <v>0</v>
      </c>
      <c r="BC95" s="99">
        <f>'SO 701 - Druhá etapa - 17...'!F36</f>
        <v>0</v>
      </c>
      <c r="BD95" s="101">
        <f>'SO 701 - Druhá etapa - 17...'!F37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>
      <c r="A96" s="92" t="s">
        <v>80</v>
      </c>
      <c r="B96" s="93"/>
      <c r="C96" s="94"/>
      <c r="D96" s="271" t="s">
        <v>87</v>
      </c>
      <c r="E96" s="271"/>
      <c r="F96" s="271"/>
      <c r="G96" s="271"/>
      <c r="H96" s="271"/>
      <c r="I96" s="95"/>
      <c r="J96" s="271" t="s">
        <v>88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69" t="e">
        <f>#REF!</f>
        <v>#REF!</v>
      </c>
      <c r="AH96" s="270"/>
      <c r="AI96" s="270"/>
      <c r="AJ96" s="270"/>
      <c r="AK96" s="270"/>
      <c r="AL96" s="270"/>
      <c r="AM96" s="270"/>
      <c r="AN96" s="269" t="e">
        <f>SUM(AG96,AT96)</f>
        <v>#REF!</v>
      </c>
      <c r="AO96" s="270"/>
      <c r="AP96" s="270"/>
      <c r="AQ96" s="96" t="s">
        <v>83</v>
      </c>
      <c r="AR96" s="97"/>
      <c r="AS96" s="103">
        <v>0</v>
      </c>
      <c r="AT96" s="104" t="e">
        <f>ROUND(SUM(AV96:AW96),2)</f>
        <v>#REF!</v>
      </c>
      <c r="AU96" s="105" t="e">
        <f>#REF!</f>
        <v>#REF!</v>
      </c>
      <c r="AV96" s="104" t="e">
        <f>#REF!</f>
        <v>#REF!</v>
      </c>
      <c r="AW96" s="104" t="e">
        <f>#REF!</f>
        <v>#REF!</v>
      </c>
      <c r="AX96" s="104" t="e">
        <f>#REF!</f>
        <v>#REF!</v>
      </c>
      <c r="AY96" s="104" t="e">
        <f>#REF!</f>
        <v>#REF!</v>
      </c>
      <c r="AZ96" s="104" t="e">
        <f>#REF!</f>
        <v>#REF!</v>
      </c>
      <c r="BA96" s="104" t="e">
        <f>#REF!</f>
        <v>#REF!</v>
      </c>
      <c r="BB96" s="104" t="e">
        <f>#REF!</f>
        <v>#REF!</v>
      </c>
      <c r="BC96" s="104" t="e">
        <f>#REF!</f>
        <v>#REF!</v>
      </c>
      <c r="BD96" s="106" t="e">
        <f>#REF!</f>
        <v>#REF!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vMGpD5TJAH1aCDuSSLHpNNCdV3/XQvucA6iKlyAsI1FhCbez7FtRWnoGm7sxbO5EkZxuXadmDV7v15SwszZWGQ==" saltValue="67qeJvdYfjKy7eoCQCxNhVbbiEiegU0DcGdI7/HmD7ngoiR3FpRp6kGLM/N1yJWM60ZZbS/XN+2Z/1+VHJbng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701 - Druhá etapa - 17...'!C2" display="/"/>
    <hyperlink ref="A96" location="'SO 901 - Více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85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5" t="str">
        <f>'Rekapitulace stavby'!K6</f>
        <v>Oprava hřbitovní zdi v obci Obrubce, m.č. Všeborsko - II. Etapa</v>
      </c>
      <c r="F7" s="276"/>
      <c r="G7" s="276"/>
      <c r="H7" s="276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7" t="s">
        <v>92</v>
      </c>
      <c r="F9" s="278"/>
      <c r="G9" s="278"/>
      <c r="H9" s="27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93</v>
      </c>
      <c r="G12" s="33"/>
      <c r="H12" s="33"/>
      <c r="I12" s="111" t="s">
        <v>22</v>
      </c>
      <c r="J12" s="113" t="str">
        <f>'Rekapitulace stavby'!AN8</f>
        <v>4. 2. 2025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26</v>
      </c>
      <c r="F15" s="33"/>
      <c r="G15" s="33"/>
      <c r="H15" s="33"/>
      <c r="I15" s="111" t="s">
        <v>27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79" t="str">
        <f>'Rekapitulace stavby'!E14</f>
        <v>Vyplň údaj</v>
      </c>
      <c r="F18" s="280"/>
      <c r="G18" s="280"/>
      <c r="H18" s="280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31</v>
      </c>
      <c r="F21" s="33"/>
      <c r="G21" s="33"/>
      <c r="H21" s="33"/>
      <c r="I21" s="111" t="s">
        <v>27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27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1" t="s">
        <v>1</v>
      </c>
      <c r="F27" s="281"/>
      <c r="G27" s="281"/>
      <c r="H27" s="28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40</v>
      </c>
      <c r="E33" s="111" t="s">
        <v>41</v>
      </c>
      <c r="F33" s="122">
        <f>ROUND((SUM(BE123:BE184)),  2)</f>
        <v>0</v>
      </c>
      <c r="G33" s="33"/>
      <c r="H33" s="33"/>
      <c r="I33" s="123">
        <v>0.21</v>
      </c>
      <c r="J33" s="122">
        <f>ROUND(((SUM(BE123:BE184))*I33),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42</v>
      </c>
      <c r="F34" s="122">
        <f>ROUND((SUM(BF123:BF184)),  2)</f>
        <v>0</v>
      </c>
      <c r="G34" s="33"/>
      <c r="H34" s="33"/>
      <c r="I34" s="123">
        <v>0.12</v>
      </c>
      <c r="J34" s="122">
        <f>ROUND(((SUM(BF123:BF184))*I34),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43</v>
      </c>
      <c r="F35" s="122">
        <f>ROUND((SUM(BG123:BG184)),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44</v>
      </c>
      <c r="F36" s="122">
        <f>ROUND((SUM(BH123:BH184)),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45</v>
      </c>
      <c r="F37" s="122">
        <f>ROUND((SUM(BI123:BI184)),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2" t="str">
        <f>E7</f>
        <v>Oprava hřbitovní zdi v obci Obrubce, m.č. Všeborsko - II. Etapa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3" t="str">
        <f>E9</f>
        <v>SO 701 - Druhá etapa - 17m + roh 2,4m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Všeborsko</v>
      </c>
      <c r="G89" s="35"/>
      <c r="H89" s="35"/>
      <c r="I89" s="28" t="s">
        <v>22</v>
      </c>
      <c r="J89" s="65" t="str">
        <f>IF(J12="","",J12)</f>
        <v>4. 2. 2025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Obec Obrubce</v>
      </c>
      <c r="G91" s="35"/>
      <c r="H91" s="35"/>
      <c r="I91" s="28" t="s">
        <v>30</v>
      </c>
      <c r="J91" s="31" t="str">
        <f>E21</f>
        <v>Ing. Arch. Vojtěch Feigl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Bc. Zuzana Kosáková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95" customHeight="1">
      <c r="B98" s="152"/>
      <c r="C98" s="153"/>
      <c r="D98" s="154" t="s">
        <v>100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95" customHeight="1">
      <c r="B99" s="152"/>
      <c r="C99" s="153"/>
      <c r="D99" s="154" t="s">
        <v>101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10" customFormat="1" ht="19.95" customHeight="1">
      <c r="B100" s="152"/>
      <c r="C100" s="153"/>
      <c r="D100" s="154" t="s">
        <v>102</v>
      </c>
      <c r="E100" s="155"/>
      <c r="F100" s="155"/>
      <c r="G100" s="155"/>
      <c r="H100" s="155"/>
      <c r="I100" s="155"/>
      <c r="J100" s="156">
        <f>J164</f>
        <v>0</v>
      </c>
      <c r="K100" s="153"/>
      <c r="L100" s="157"/>
    </row>
    <row r="101" spans="1:31" s="9" customFormat="1" ht="24.9" customHeight="1">
      <c r="B101" s="146"/>
      <c r="C101" s="147"/>
      <c r="D101" s="148" t="s">
        <v>103</v>
      </c>
      <c r="E101" s="149"/>
      <c r="F101" s="149"/>
      <c r="G101" s="149"/>
      <c r="H101" s="149"/>
      <c r="I101" s="149"/>
      <c r="J101" s="150">
        <f>J166</f>
        <v>0</v>
      </c>
      <c r="K101" s="147"/>
      <c r="L101" s="151"/>
    </row>
    <row r="102" spans="1:31" s="10" customFormat="1" ht="19.95" customHeight="1">
      <c r="B102" s="152"/>
      <c r="C102" s="153"/>
      <c r="D102" s="154" t="s">
        <v>104</v>
      </c>
      <c r="E102" s="155"/>
      <c r="F102" s="155"/>
      <c r="G102" s="155"/>
      <c r="H102" s="155"/>
      <c r="I102" s="155"/>
      <c r="J102" s="156">
        <f>J167</f>
        <v>0</v>
      </c>
      <c r="K102" s="153"/>
      <c r="L102" s="157"/>
    </row>
    <row r="103" spans="1:31" s="10" customFormat="1" ht="19.95" customHeight="1">
      <c r="B103" s="152"/>
      <c r="C103" s="153"/>
      <c r="D103" s="154" t="s">
        <v>105</v>
      </c>
      <c r="E103" s="155"/>
      <c r="F103" s="155"/>
      <c r="G103" s="155"/>
      <c r="H103" s="155"/>
      <c r="I103" s="155"/>
      <c r="J103" s="156">
        <f>J180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" customHeight="1">
      <c r="A110" s="33"/>
      <c r="B110" s="34"/>
      <c r="C110" s="22" t="s">
        <v>106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2" t="str">
        <f>E7</f>
        <v>Oprava hřbitovní zdi v obci Obrubce, m.č. Všeborsko - II. Etapa</v>
      </c>
      <c r="F113" s="283"/>
      <c r="G113" s="283"/>
      <c r="H113" s="28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91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3" t="str">
        <f>E9</f>
        <v>SO 701 - Druhá etapa - 17m + roh 2,4m</v>
      </c>
      <c r="F115" s="284"/>
      <c r="G115" s="284"/>
      <c r="H115" s="284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Všeborsko</v>
      </c>
      <c r="G117" s="35"/>
      <c r="H117" s="35"/>
      <c r="I117" s="28" t="s">
        <v>22</v>
      </c>
      <c r="J117" s="65" t="str">
        <f>IF(J12="","",J12)</f>
        <v>4. 2. 2025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65" customHeight="1">
      <c r="A119" s="33"/>
      <c r="B119" s="34"/>
      <c r="C119" s="28" t="s">
        <v>24</v>
      </c>
      <c r="D119" s="35"/>
      <c r="E119" s="35"/>
      <c r="F119" s="26" t="str">
        <f>E15</f>
        <v>Obec Obrubce</v>
      </c>
      <c r="G119" s="35"/>
      <c r="H119" s="35"/>
      <c r="I119" s="28" t="s">
        <v>30</v>
      </c>
      <c r="J119" s="31" t="str">
        <f>E21</f>
        <v>Ing. Arch. Vojtěch Feigl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33</v>
      </c>
      <c r="J120" s="31" t="str">
        <f>E24</f>
        <v>Bc. Zuzana Kosáková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107</v>
      </c>
      <c r="D122" s="161" t="s">
        <v>61</v>
      </c>
      <c r="E122" s="161" t="s">
        <v>57</v>
      </c>
      <c r="F122" s="161" t="s">
        <v>58</v>
      </c>
      <c r="G122" s="161" t="s">
        <v>108</v>
      </c>
      <c r="H122" s="161" t="s">
        <v>109</v>
      </c>
      <c r="I122" s="161" t="s">
        <v>110</v>
      </c>
      <c r="J122" s="161" t="s">
        <v>96</v>
      </c>
      <c r="K122" s="162" t="s">
        <v>111</v>
      </c>
      <c r="L122" s="163"/>
      <c r="M122" s="74" t="s">
        <v>1</v>
      </c>
      <c r="N122" s="75" t="s">
        <v>40</v>
      </c>
      <c r="O122" s="75" t="s">
        <v>112</v>
      </c>
      <c r="P122" s="75" t="s">
        <v>113</v>
      </c>
      <c r="Q122" s="75" t="s">
        <v>114</v>
      </c>
      <c r="R122" s="75" t="s">
        <v>115</v>
      </c>
      <c r="S122" s="75" t="s">
        <v>116</v>
      </c>
      <c r="T122" s="76" t="s">
        <v>117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8" customHeight="1">
      <c r="A123" s="33"/>
      <c r="B123" s="34"/>
      <c r="C123" s="81" t="s">
        <v>118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P124+P166</f>
        <v>0</v>
      </c>
      <c r="Q123" s="78"/>
      <c r="R123" s="166">
        <f>R124+R166</f>
        <v>5.3756131200000006</v>
      </c>
      <c r="S123" s="78"/>
      <c r="T123" s="167">
        <f>T124+T166</f>
        <v>7.5356369999999995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75</v>
      </c>
      <c r="AU123" s="16" t="s">
        <v>98</v>
      </c>
      <c r="BK123" s="168">
        <f>BK124+BK166</f>
        <v>0</v>
      </c>
    </row>
    <row r="124" spans="1:65" s="12" customFormat="1" ht="25.95" customHeight="1">
      <c r="B124" s="169"/>
      <c r="C124" s="170"/>
      <c r="D124" s="171" t="s">
        <v>75</v>
      </c>
      <c r="E124" s="172" t="s">
        <v>119</v>
      </c>
      <c r="F124" s="172" t="s">
        <v>120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P125+P130+P164</f>
        <v>0</v>
      </c>
      <c r="Q124" s="177"/>
      <c r="R124" s="178">
        <f>R125+R130+R164</f>
        <v>1.34707632</v>
      </c>
      <c r="S124" s="177"/>
      <c r="T124" s="179">
        <f>T125+T130+T164</f>
        <v>6.3114330000000001</v>
      </c>
      <c r="AR124" s="180" t="s">
        <v>84</v>
      </c>
      <c r="AT124" s="181" t="s">
        <v>75</v>
      </c>
      <c r="AU124" s="181" t="s">
        <v>76</v>
      </c>
      <c r="AY124" s="180" t="s">
        <v>121</v>
      </c>
      <c r="BK124" s="182">
        <f>BK125+BK130+BK164</f>
        <v>0</v>
      </c>
    </row>
    <row r="125" spans="1:65" s="12" customFormat="1" ht="22.8" customHeight="1">
      <c r="B125" s="169"/>
      <c r="C125" s="170"/>
      <c r="D125" s="171" t="s">
        <v>75</v>
      </c>
      <c r="E125" s="183" t="s">
        <v>84</v>
      </c>
      <c r="F125" s="183" t="s">
        <v>122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SUM(P126:P129)</f>
        <v>0</v>
      </c>
      <c r="Q125" s="177"/>
      <c r="R125" s="178">
        <f>SUM(R126:R129)</f>
        <v>7.9419240000000016E-2</v>
      </c>
      <c r="S125" s="177"/>
      <c r="T125" s="179">
        <f>SUM(T126:T129)</f>
        <v>0</v>
      </c>
      <c r="AR125" s="180" t="s">
        <v>84</v>
      </c>
      <c r="AT125" s="181" t="s">
        <v>75</v>
      </c>
      <c r="AU125" s="181" t="s">
        <v>84</v>
      </c>
      <c r="AY125" s="180" t="s">
        <v>121</v>
      </c>
      <c r="BK125" s="182">
        <f>SUM(BK126:BK129)</f>
        <v>0</v>
      </c>
    </row>
    <row r="126" spans="1:65" s="2" customFormat="1" ht="16.5" customHeight="1">
      <c r="A126" s="33"/>
      <c r="B126" s="34"/>
      <c r="C126" s="185" t="s">
        <v>84</v>
      </c>
      <c r="D126" s="185" t="s">
        <v>123</v>
      </c>
      <c r="E126" s="186" t="s">
        <v>124</v>
      </c>
      <c r="F126" s="187" t="s">
        <v>125</v>
      </c>
      <c r="G126" s="188" t="s">
        <v>126</v>
      </c>
      <c r="H126" s="189">
        <v>61.2</v>
      </c>
      <c r="I126" s="190"/>
      <c r="J126" s="191">
        <f>ROUND(I126*H126,2)</f>
        <v>0</v>
      </c>
      <c r="K126" s="187" t="s">
        <v>127</v>
      </c>
      <c r="L126" s="38"/>
      <c r="M126" s="192" t="s">
        <v>1</v>
      </c>
      <c r="N126" s="193" t="s">
        <v>41</v>
      </c>
      <c r="O126" s="70"/>
      <c r="P126" s="194">
        <f>O126*H126</f>
        <v>0</v>
      </c>
      <c r="Q126" s="194">
        <v>1.2727000000000001E-3</v>
      </c>
      <c r="R126" s="194">
        <f>Q126*H126</f>
        <v>7.7889240000000012E-2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128</v>
      </c>
      <c r="AT126" s="196" t="s">
        <v>123</v>
      </c>
      <c r="AU126" s="196" t="s">
        <v>86</v>
      </c>
      <c r="AY126" s="16" t="s">
        <v>121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128</v>
      </c>
      <c r="BM126" s="196" t="s">
        <v>129</v>
      </c>
    </row>
    <row r="127" spans="1:65" s="13" customFormat="1" ht="10.199999999999999">
      <c r="B127" s="198"/>
      <c r="C127" s="199"/>
      <c r="D127" s="200" t="s">
        <v>130</v>
      </c>
      <c r="E127" s="201" t="s">
        <v>1</v>
      </c>
      <c r="F127" s="202" t="s">
        <v>131</v>
      </c>
      <c r="G127" s="199"/>
      <c r="H127" s="203">
        <v>61.2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130</v>
      </c>
      <c r="AU127" s="209" t="s">
        <v>86</v>
      </c>
      <c r="AV127" s="13" t="s">
        <v>86</v>
      </c>
      <c r="AW127" s="13" t="s">
        <v>32</v>
      </c>
      <c r="AX127" s="13" t="s">
        <v>84</v>
      </c>
      <c r="AY127" s="209" t="s">
        <v>121</v>
      </c>
    </row>
    <row r="128" spans="1:65" s="2" customFormat="1" ht="16.5" customHeight="1">
      <c r="A128" s="33"/>
      <c r="B128" s="34"/>
      <c r="C128" s="210" t="s">
        <v>86</v>
      </c>
      <c r="D128" s="210" t="s">
        <v>132</v>
      </c>
      <c r="E128" s="211" t="s">
        <v>133</v>
      </c>
      <c r="F128" s="212" t="s">
        <v>134</v>
      </c>
      <c r="G128" s="213" t="s">
        <v>135</v>
      </c>
      <c r="H128" s="214">
        <v>1.53</v>
      </c>
      <c r="I128" s="215"/>
      <c r="J128" s="216">
        <f>ROUND(I128*H128,2)</f>
        <v>0</v>
      </c>
      <c r="K128" s="212" t="s">
        <v>127</v>
      </c>
      <c r="L128" s="217"/>
      <c r="M128" s="218" t="s">
        <v>1</v>
      </c>
      <c r="N128" s="219" t="s">
        <v>41</v>
      </c>
      <c r="O128" s="70"/>
      <c r="P128" s="194">
        <f>O128*H128</f>
        <v>0</v>
      </c>
      <c r="Q128" s="194">
        <v>1E-3</v>
      </c>
      <c r="R128" s="194">
        <f>Q128*H128</f>
        <v>1.5300000000000001E-3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136</v>
      </c>
      <c r="AT128" s="196" t="s">
        <v>132</v>
      </c>
      <c r="AU128" s="196" t="s">
        <v>86</v>
      </c>
      <c r="AY128" s="16" t="s">
        <v>121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128</v>
      </c>
      <c r="BM128" s="196" t="s">
        <v>137</v>
      </c>
    </row>
    <row r="129" spans="1:65" s="13" customFormat="1" ht="10.199999999999999">
      <c r="B129" s="198"/>
      <c r="C129" s="199"/>
      <c r="D129" s="200" t="s">
        <v>130</v>
      </c>
      <c r="E129" s="199"/>
      <c r="F129" s="202" t="s">
        <v>138</v>
      </c>
      <c r="G129" s="199"/>
      <c r="H129" s="203">
        <v>1.53</v>
      </c>
      <c r="I129" s="204"/>
      <c r="J129" s="199"/>
      <c r="K129" s="199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130</v>
      </c>
      <c r="AU129" s="209" t="s">
        <v>86</v>
      </c>
      <c r="AV129" s="13" t="s">
        <v>86</v>
      </c>
      <c r="AW129" s="13" t="s">
        <v>4</v>
      </c>
      <c r="AX129" s="13" t="s">
        <v>84</v>
      </c>
      <c r="AY129" s="209" t="s">
        <v>121</v>
      </c>
    </row>
    <row r="130" spans="1:65" s="12" customFormat="1" ht="22.8" customHeight="1">
      <c r="B130" s="169"/>
      <c r="C130" s="170"/>
      <c r="D130" s="171" t="s">
        <v>75</v>
      </c>
      <c r="E130" s="183" t="s">
        <v>139</v>
      </c>
      <c r="F130" s="183" t="s">
        <v>140</v>
      </c>
      <c r="G130" s="170"/>
      <c r="H130" s="170"/>
      <c r="I130" s="173"/>
      <c r="J130" s="184">
        <f>BK130</f>
        <v>0</v>
      </c>
      <c r="K130" s="170"/>
      <c r="L130" s="175"/>
      <c r="M130" s="176"/>
      <c r="N130" s="177"/>
      <c r="O130" s="177"/>
      <c r="P130" s="178">
        <f>SUM(P131:P163)</f>
        <v>0</v>
      </c>
      <c r="Q130" s="177"/>
      <c r="R130" s="178">
        <f>SUM(R131:R163)</f>
        <v>1.26765708</v>
      </c>
      <c r="S130" s="177"/>
      <c r="T130" s="179">
        <f>SUM(T131:T163)</f>
        <v>6.3114330000000001</v>
      </c>
      <c r="AR130" s="180" t="s">
        <v>84</v>
      </c>
      <c r="AT130" s="181" t="s">
        <v>75</v>
      </c>
      <c r="AU130" s="181" t="s">
        <v>84</v>
      </c>
      <c r="AY130" s="180" t="s">
        <v>121</v>
      </c>
      <c r="BK130" s="182">
        <f>SUM(BK131:BK163)</f>
        <v>0</v>
      </c>
    </row>
    <row r="131" spans="1:65" s="2" customFormat="1" ht="21.75" customHeight="1">
      <c r="A131" s="33"/>
      <c r="B131" s="34"/>
      <c r="C131" s="185" t="s">
        <v>141</v>
      </c>
      <c r="D131" s="185" t="s">
        <v>123</v>
      </c>
      <c r="E131" s="186" t="s">
        <v>142</v>
      </c>
      <c r="F131" s="187" t="s">
        <v>143</v>
      </c>
      <c r="G131" s="188" t="s">
        <v>144</v>
      </c>
      <c r="H131" s="189">
        <v>41</v>
      </c>
      <c r="I131" s="190"/>
      <c r="J131" s="191">
        <f>ROUND(I131*H131,2)</f>
        <v>0</v>
      </c>
      <c r="K131" s="187" t="s">
        <v>127</v>
      </c>
      <c r="L131" s="38"/>
      <c r="M131" s="192" t="s">
        <v>1</v>
      </c>
      <c r="N131" s="193" t="s">
        <v>41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128</v>
      </c>
      <c r="AT131" s="196" t="s">
        <v>123</v>
      </c>
      <c r="AU131" s="196" t="s">
        <v>86</v>
      </c>
      <c r="AY131" s="16" t="s">
        <v>121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84</v>
      </c>
      <c r="BK131" s="197">
        <f>ROUND(I131*H131,2)</f>
        <v>0</v>
      </c>
      <c r="BL131" s="16" t="s">
        <v>128</v>
      </c>
      <c r="BM131" s="196" t="s">
        <v>145</v>
      </c>
    </row>
    <row r="132" spans="1:65" s="13" customFormat="1" ht="10.199999999999999">
      <c r="B132" s="198"/>
      <c r="C132" s="199"/>
      <c r="D132" s="200" t="s">
        <v>130</v>
      </c>
      <c r="E132" s="201" t="s">
        <v>1</v>
      </c>
      <c r="F132" s="202" t="s">
        <v>146</v>
      </c>
      <c r="G132" s="199"/>
      <c r="H132" s="203">
        <v>41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130</v>
      </c>
      <c r="AU132" s="209" t="s">
        <v>86</v>
      </c>
      <c r="AV132" s="13" t="s">
        <v>86</v>
      </c>
      <c r="AW132" s="13" t="s">
        <v>32</v>
      </c>
      <c r="AX132" s="13" t="s">
        <v>84</v>
      </c>
      <c r="AY132" s="209" t="s">
        <v>121</v>
      </c>
    </row>
    <row r="133" spans="1:65" s="2" customFormat="1" ht="24.15" customHeight="1">
      <c r="A133" s="33"/>
      <c r="B133" s="34"/>
      <c r="C133" s="185" t="s">
        <v>128</v>
      </c>
      <c r="D133" s="185" t="s">
        <v>123</v>
      </c>
      <c r="E133" s="186" t="s">
        <v>147</v>
      </c>
      <c r="F133" s="187" t="s">
        <v>148</v>
      </c>
      <c r="G133" s="188" t="s">
        <v>144</v>
      </c>
      <c r="H133" s="189">
        <v>1230</v>
      </c>
      <c r="I133" s="190"/>
      <c r="J133" s="191">
        <f>ROUND(I133*H133,2)</f>
        <v>0</v>
      </c>
      <c r="K133" s="187" t="s">
        <v>127</v>
      </c>
      <c r="L133" s="38"/>
      <c r="M133" s="192" t="s">
        <v>1</v>
      </c>
      <c r="N133" s="193" t="s">
        <v>41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128</v>
      </c>
      <c r="AT133" s="196" t="s">
        <v>123</v>
      </c>
      <c r="AU133" s="196" t="s">
        <v>86</v>
      </c>
      <c r="AY133" s="16" t="s">
        <v>121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84</v>
      </c>
      <c r="BK133" s="197">
        <f>ROUND(I133*H133,2)</f>
        <v>0</v>
      </c>
      <c r="BL133" s="16" t="s">
        <v>128</v>
      </c>
      <c r="BM133" s="196" t="s">
        <v>149</v>
      </c>
    </row>
    <row r="134" spans="1:65" s="13" customFormat="1" ht="10.199999999999999">
      <c r="B134" s="198"/>
      <c r="C134" s="199"/>
      <c r="D134" s="200" t="s">
        <v>130</v>
      </c>
      <c r="E134" s="201" t="s">
        <v>1</v>
      </c>
      <c r="F134" s="202" t="s">
        <v>150</v>
      </c>
      <c r="G134" s="199"/>
      <c r="H134" s="203">
        <v>1230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130</v>
      </c>
      <c r="AU134" s="209" t="s">
        <v>86</v>
      </c>
      <c r="AV134" s="13" t="s">
        <v>86</v>
      </c>
      <c r="AW134" s="13" t="s">
        <v>32</v>
      </c>
      <c r="AX134" s="13" t="s">
        <v>84</v>
      </c>
      <c r="AY134" s="209" t="s">
        <v>121</v>
      </c>
    </row>
    <row r="135" spans="1:65" s="2" customFormat="1" ht="24.15" customHeight="1">
      <c r="A135" s="33"/>
      <c r="B135" s="34"/>
      <c r="C135" s="185" t="s">
        <v>151</v>
      </c>
      <c r="D135" s="185" t="s">
        <v>123</v>
      </c>
      <c r="E135" s="186" t="s">
        <v>152</v>
      </c>
      <c r="F135" s="187" t="s">
        <v>153</v>
      </c>
      <c r="G135" s="188" t="s">
        <v>144</v>
      </c>
      <c r="H135" s="189">
        <v>41</v>
      </c>
      <c r="I135" s="190"/>
      <c r="J135" s="191">
        <f>ROUND(I135*H135,2)</f>
        <v>0</v>
      </c>
      <c r="K135" s="187" t="s">
        <v>127</v>
      </c>
      <c r="L135" s="38"/>
      <c r="M135" s="192" t="s">
        <v>1</v>
      </c>
      <c r="N135" s="193" t="s">
        <v>41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128</v>
      </c>
      <c r="AT135" s="196" t="s">
        <v>123</v>
      </c>
      <c r="AU135" s="196" t="s">
        <v>86</v>
      </c>
      <c r="AY135" s="16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128</v>
      </c>
      <c r="BM135" s="196" t="s">
        <v>154</v>
      </c>
    </row>
    <row r="136" spans="1:65" s="2" customFormat="1" ht="21.75" customHeight="1">
      <c r="A136" s="33"/>
      <c r="B136" s="34"/>
      <c r="C136" s="185" t="s">
        <v>155</v>
      </c>
      <c r="D136" s="185" t="s">
        <v>123</v>
      </c>
      <c r="E136" s="186" t="s">
        <v>156</v>
      </c>
      <c r="F136" s="187" t="s">
        <v>157</v>
      </c>
      <c r="G136" s="188" t="s">
        <v>126</v>
      </c>
      <c r="H136" s="189">
        <v>82</v>
      </c>
      <c r="I136" s="190"/>
      <c r="J136" s="191">
        <f>ROUND(I136*H136,2)</f>
        <v>0</v>
      </c>
      <c r="K136" s="187" t="s">
        <v>1</v>
      </c>
      <c r="L136" s="38"/>
      <c r="M136" s="192" t="s">
        <v>1</v>
      </c>
      <c r="N136" s="193" t="s">
        <v>41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128</v>
      </c>
      <c r="AT136" s="196" t="s">
        <v>123</v>
      </c>
      <c r="AU136" s="196" t="s">
        <v>86</v>
      </c>
      <c r="AY136" s="16" t="s">
        <v>121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84</v>
      </c>
      <c r="BK136" s="197">
        <f>ROUND(I136*H136,2)</f>
        <v>0</v>
      </c>
      <c r="BL136" s="16" t="s">
        <v>128</v>
      </c>
      <c r="BM136" s="196" t="s">
        <v>158</v>
      </c>
    </row>
    <row r="137" spans="1:65" s="13" customFormat="1" ht="10.199999999999999">
      <c r="B137" s="198"/>
      <c r="C137" s="199"/>
      <c r="D137" s="200" t="s">
        <v>130</v>
      </c>
      <c r="E137" s="201" t="s">
        <v>1</v>
      </c>
      <c r="F137" s="202" t="s">
        <v>159</v>
      </c>
      <c r="G137" s="199"/>
      <c r="H137" s="203">
        <v>82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130</v>
      </c>
      <c r="AU137" s="209" t="s">
        <v>86</v>
      </c>
      <c r="AV137" s="13" t="s">
        <v>86</v>
      </c>
      <c r="AW137" s="13" t="s">
        <v>32</v>
      </c>
      <c r="AX137" s="13" t="s">
        <v>84</v>
      </c>
      <c r="AY137" s="209" t="s">
        <v>121</v>
      </c>
    </row>
    <row r="138" spans="1:65" s="2" customFormat="1" ht="16.5" customHeight="1">
      <c r="A138" s="33"/>
      <c r="B138" s="34"/>
      <c r="C138" s="185" t="s">
        <v>160</v>
      </c>
      <c r="D138" s="185" t="s">
        <v>123</v>
      </c>
      <c r="E138" s="186" t="s">
        <v>161</v>
      </c>
      <c r="F138" s="187" t="s">
        <v>162</v>
      </c>
      <c r="G138" s="188" t="s">
        <v>163</v>
      </c>
      <c r="H138" s="189">
        <v>1.0229999999999999</v>
      </c>
      <c r="I138" s="190"/>
      <c r="J138" s="191">
        <f>ROUND(I138*H138,2)</f>
        <v>0</v>
      </c>
      <c r="K138" s="187" t="s">
        <v>1</v>
      </c>
      <c r="L138" s="38"/>
      <c r="M138" s="192" t="s">
        <v>1</v>
      </c>
      <c r="N138" s="193" t="s">
        <v>41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0.59099999999999997</v>
      </c>
      <c r="T138" s="195">
        <f>S138*H138</f>
        <v>0.60459299999999994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128</v>
      </c>
      <c r="AT138" s="196" t="s">
        <v>123</v>
      </c>
      <c r="AU138" s="196" t="s">
        <v>86</v>
      </c>
      <c r="AY138" s="16" t="s">
        <v>121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84</v>
      </c>
      <c r="BK138" s="197">
        <f>ROUND(I138*H138,2)</f>
        <v>0</v>
      </c>
      <c r="BL138" s="16" t="s">
        <v>128</v>
      </c>
      <c r="BM138" s="196" t="s">
        <v>164</v>
      </c>
    </row>
    <row r="139" spans="1:65" s="13" customFormat="1" ht="20.399999999999999">
      <c r="B139" s="198"/>
      <c r="C139" s="199"/>
      <c r="D139" s="200" t="s">
        <v>130</v>
      </c>
      <c r="E139" s="201" t="s">
        <v>1</v>
      </c>
      <c r="F139" s="202" t="s">
        <v>165</v>
      </c>
      <c r="G139" s="199"/>
      <c r="H139" s="203">
        <v>1.0229999999999999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130</v>
      </c>
      <c r="AU139" s="209" t="s">
        <v>86</v>
      </c>
      <c r="AV139" s="13" t="s">
        <v>86</v>
      </c>
      <c r="AW139" s="13" t="s">
        <v>32</v>
      </c>
      <c r="AX139" s="13" t="s">
        <v>84</v>
      </c>
      <c r="AY139" s="209" t="s">
        <v>121</v>
      </c>
    </row>
    <row r="140" spans="1:65" s="2" customFormat="1" ht="24.15" customHeight="1">
      <c r="A140" s="33"/>
      <c r="B140" s="34"/>
      <c r="C140" s="185" t="s">
        <v>136</v>
      </c>
      <c r="D140" s="185" t="s">
        <v>123</v>
      </c>
      <c r="E140" s="186" t="s">
        <v>166</v>
      </c>
      <c r="F140" s="187" t="s">
        <v>167</v>
      </c>
      <c r="G140" s="188" t="s">
        <v>126</v>
      </c>
      <c r="H140" s="189">
        <v>71.400000000000006</v>
      </c>
      <c r="I140" s="190"/>
      <c r="J140" s="191">
        <f>ROUND(I140*H140,2)</f>
        <v>0</v>
      </c>
      <c r="K140" s="187" t="s">
        <v>127</v>
      </c>
      <c r="L140" s="38"/>
      <c r="M140" s="192" t="s">
        <v>1</v>
      </c>
      <c r="N140" s="193" t="s">
        <v>41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128</v>
      </c>
      <c r="AT140" s="196" t="s">
        <v>123</v>
      </c>
      <c r="AU140" s="196" t="s">
        <v>86</v>
      </c>
      <c r="AY140" s="16" t="s">
        <v>121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84</v>
      </c>
      <c r="BK140" s="197">
        <f>ROUND(I140*H140,2)</f>
        <v>0</v>
      </c>
      <c r="BL140" s="16" t="s">
        <v>128</v>
      </c>
      <c r="BM140" s="196" t="s">
        <v>168</v>
      </c>
    </row>
    <row r="141" spans="1:65" s="13" customFormat="1" ht="10.199999999999999">
      <c r="B141" s="198"/>
      <c r="C141" s="199"/>
      <c r="D141" s="200" t="s">
        <v>130</v>
      </c>
      <c r="E141" s="201" t="s">
        <v>1</v>
      </c>
      <c r="F141" s="202" t="s">
        <v>169</v>
      </c>
      <c r="G141" s="199"/>
      <c r="H141" s="203">
        <v>61.2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130</v>
      </c>
      <c r="AU141" s="209" t="s">
        <v>86</v>
      </c>
      <c r="AV141" s="13" t="s">
        <v>86</v>
      </c>
      <c r="AW141" s="13" t="s">
        <v>32</v>
      </c>
      <c r="AX141" s="13" t="s">
        <v>76</v>
      </c>
      <c r="AY141" s="209" t="s">
        <v>121</v>
      </c>
    </row>
    <row r="142" spans="1:65" s="13" customFormat="1" ht="10.199999999999999">
      <c r="B142" s="198"/>
      <c r="C142" s="199"/>
      <c r="D142" s="200" t="s">
        <v>130</v>
      </c>
      <c r="E142" s="201" t="s">
        <v>1</v>
      </c>
      <c r="F142" s="202" t="s">
        <v>170</v>
      </c>
      <c r="G142" s="199"/>
      <c r="H142" s="203">
        <v>10.199999999999999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130</v>
      </c>
      <c r="AU142" s="209" t="s">
        <v>86</v>
      </c>
      <c r="AV142" s="13" t="s">
        <v>86</v>
      </c>
      <c r="AW142" s="13" t="s">
        <v>32</v>
      </c>
      <c r="AX142" s="13" t="s">
        <v>76</v>
      </c>
      <c r="AY142" s="209" t="s">
        <v>121</v>
      </c>
    </row>
    <row r="143" spans="1:65" s="14" customFormat="1" ht="10.199999999999999">
      <c r="B143" s="220"/>
      <c r="C143" s="221"/>
      <c r="D143" s="200" t="s">
        <v>130</v>
      </c>
      <c r="E143" s="222" t="s">
        <v>1</v>
      </c>
      <c r="F143" s="223" t="s">
        <v>171</v>
      </c>
      <c r="G143" s="221"/>
      <c r="H143" s="224">
        <v>71.400000000000006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130</v>
      </c>
      <c r="AU143" s="230" t="s">
        <v>86</v>
      </c>
      <c r="AV143" s="14" t="s">
        <v>128</v>
      </c>
      <c r="AW143" s="14" t="s">
        <v>32</v>
      </c>
      <c r="AX143" s="14" t="s">
        <v>84</v>
      </c>
      <c r="AY143" s="230" t="s">
        <v>121</v>
      </c>
    </row>
    <row r="144" spans="1:65" s="2" customFormat="1" ht="24.15" customHeight="1">
      <c r="A144" s="33"/>
      <c r="B144" s="34"/>
      <c r="C144" s="185" t="s">
        <v>139</v>
      </c>
      <c r="D144" s="185" t="s">
        <v>123</v>
      </c>
      <c r="E144" s="186" t="s">
        <v>172</v>
      </c>
      <c r="F144" s="187" t="s">
        <v>173</v>
      </c>
      <c r="G144" s="188" t="s">
        <v>174</v>
      </c>
      <c r="H144" s="189">
        <v>428.4</v>
      </c>
      <c r="I144" s="190"/>
      <c r="J144" s="191">
        <f>ROUND(I144*H144,2)</f>
        <v>0</v>
      </c>
      <c r="K144" s="187" t="s">
        <v>127</v>
      </c>
      <c r="L144" s="38"/>
      <c r="M144" s="192" t="s">
        <v>1</v>
      </c>
      <c r="N144" s="193" t="s">
        <v>41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128</v>
      </c>
      <c r="AT144" s="196" t="s">
        <v>123</v>
      </c>
      <c r="AU144" s="196" t="s">
        <v>86</v>
      </c>
      <c r="AY144" s="16" t="s">
        <v>121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84</v>
      </c>
      <c r="BK144" s="197">
        <f>ROUND(I144*H144,2)</f>
        <v>0</v>
      </c>
      <c r="BL144" s="16" t="s">
        <v>128</v>
      </c>
      <c r="BM144" s="196" t="s">
        <v>175</v>
      </c>
    </row>
    <row r="145" spans="1:65" s="13" customFormat="1" ht="10.199999999999999">
      <c r="B145" s="198"/>
      <c r="C145" s="199"/>
      <c r="D145" s="200" t="s">
        <v>130</v>
      </c>
      <c r="E145" s="201" t="s">
        <v>1</v>
      </c>
      <c r="F145" s="202" t="s">
        <v>176</v>
      </c>
      <c r="G145" s="199"/>
      <c r="H145" s="203">
        <v>428.4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130</v>
      </c>
      <c r="AU145" s="209" t="s">
        <v>86</v>
      </c>
      <c r="AV145" s="13" t="s">
        <v>86</v>
      </c>
      <c r="AW145" s="13" t="s">
        <v>32</v>
      </c>
      <c r="AX145" s="13" t="s">
        <v>84</v>
      </c>
      <c r="AY145" s="209" t="s">
        <v>121</v>
      </c>
    </row>
    <row r="146" spans="1:65" s="2" customFormat="1" ht="24.15" customHeight="1">
      <c r="A146" s="33"/>
      <c r="B146" s="34"/>
      <c r="C146" s="185" t="s">
        <v>177</v>
      </c>
      <c r="D146" s="185" t="s">
        <v>123</v>
      </c>
      <c r="E146" s="186" t="s">
        <v>178</v>
      </c>
      <c r="F146" s="187" t="s">
        <v>179</v>
      </c>
      <c r="G146" s="188" t="s">
        <v>126</v>
      </c>
      <c r="H146" s="189">
        <v>71.400000000000006</v>
      </c>
      <c r="I146" s="190"/>
      <c r="J146" s="191">
        <f>ROUND(I146*H146,2)</f>
        <v>0</v>
      </c>
      <c r="K146" s="187" t="s">
        <v>127</v>
      </c>
      <c r="L146" s="38"/>
      <c r="M146" s="192" t="s">
        <v>1</v>
      </c>
      <c r="N146" s="193" t="s">
        <v>41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1.06E-2</v>
      </c>
      <c r="T146" s="195">
        <f>S146*H146</f>
        <v>0.75684000000000007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128</v>
      </c>
      <c r="AT146" s="196" t="s">
        <v>123</v>
      </c>
      <c r="AU146" s="196" t="s">
        <v>86</v>
      </c>
      <c r="AY146" s="16" t="s">
        <v>121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128</v>
      </c>
      <c r="BM146" s="196" t="s">
        <v>180</v>
      </c>
    </row>
    <row r="147" spans="1:65" s="13" customFormat="1" ht="10.199999999999999">
      <c r="B147" s="198"/>
      <c r="C147" s="199"/>
      <c r="D147" s="200" t="s">
        <v>130</v>
      </c>
      <c r="E147" s="201" t="s">
        <v>1</v>
      </c>
      <c r="F147" s="202" t="s">
        <v>169</v>
      </c>
      <c r="G147" s="199"/>
      <c r="H147" s="203">
        <v>61.2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130</v>
      </c>
      <c r="AU147" s="209" t="s">
        <v>86</v>
      </c>
      <c r="AV147" s="13" t="s">
        <v>86</v>
      </c>
      <c r="AW147" s="13" t="s">
        <v>32</v>
      </c>
      <c r="AX147" s="13" t="s">
        <v>76</v>
      </c>
      <c r="AY147" s="209" t="s">
        <v>121</v>
      </c>
    </row>
    <row r="148" spans="1:65" s="13" customFormat="1" ht="10.199999999999999">
      <c r="B148" s="198"/>
      <c r="C148" s="199"/>
      <c r="D148" s="200" t="s">
        <v>130</v>
      </c>
      <c r="E148" s="201" t="s">
        <v>1</v>
      </c>
      <c r="F148" s="202" t="s">
        <v>170</v>
      </c>
      <c r="G148" s="199"/>
      <c r="H148" s="203">
        <v>10.199999999999999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130</v>
      </c>
      <c r="AU148" s="209" t="s">
        <v>86</v>
      </c>
      <c r="AV148" s="13" t="s">
        <v>86</v>
      </c>
      <c r="AW148" s="13" t="s">
        <v>32</v>
      </c>
      <c r="AX148" s="13" t="s">
        <v>76</v>
      </c>
      <c r="AY148" s="209" t="s">
        <v>121</v>
      </c>
    </row>
    <row r="149" spans="1:65" s="14" customFormat="1" ht="10.199999999999999">
      <c r="B149" s="220"/>
      <c r="C149" s="221"/>
      <c r="D149" s="200" t="s">
        <v>130</v>
      </c>
      <c r="E149" s="222" t="s">
        <v>1</v>
      </c>
      <c r="F149" s="223" t="s">
        <v>171</v>
      </c>
      <c r="G149" s="221"/>
      <c r="H149" s="224">
        <v>71.400000000000006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130</v>
      </c>
      <c r="AU149" s="230" t="s">
        <v>86</v>
      </c>
      <c r="AV149" s="14" t="s">
        <v>128</v>
      </c>
      <c r="AW149" s="14" t="s">
        <v>32</v>
      </c>
      <c r="AX149" s="14" t="s">
        <v>84</v>
      </c>
      <c r="AY149" s="230" t="s">
        <v>121</v>
      </c>
    </row>
    <row r="150" spans="1:65" s="2" customFormat="1" ht="24.15" customHeight="1">
      <c r="A150" s="33"/>
      <c r="B150" s="34"/>
      <c r="C150" s="185" t="s">
        <v>181</v>
      </c>
      <c r="D150" s="185" t="s">
        <v>123</v>
      </c>
      <c r="E150" s="186" t="s">
        <v>182</v>
      </c>
      <c r="F150" s="187" t="s">
        <v>183</v>
      </c>
      <c r="G150" s="188" t="s">
        <v>126</v>
      </c>
      <c r="H150" s="189">
        <v>7.44</v>
      </c>
      <c r="I150" s="190"/>
      <c r="J150" s="191">
        <f>ROUND(I150*H150,2)</f>
        <v>0</v>
      </c>
      <c r="K150" s="187" t="s">
        <v>127</v>
      </c>
      <c r="L150" s="38"/>
      <c r="M150" s="192" t="s">
        <v>1</v>
      </c>
      <c r="N150" s="193" t="s">
        <v>41</v>
      </c>
      <c r="O150" s="70"/>
      <c r="P150" s="194">
        <f>O150*H150</f>
        <v>0</v>
      </c>
      <c r="Q150" s="194">
        <v>8.5500000000000003E-3</v>
      </c>
      <c r="R150" s="194">
        <f>Q150*H150</f>
        <v>6.3612000000000002E-2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128</v>
      </c>
      <c r="AT150" s="196" t="s">
        <v>123</v>
      </c>
      <c r="AU150" s="196" t="s">
        <v>86</v>
      </c>
      <c r="AY150" s="16" t="s">
        <v>121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128</v>
      </c>
      <c r="BM150" s="196" t="s">
        <v>184</v>
      </c>
    </row>
    <row r="151" spans="1:65" s="13" customFormat="1" ht="10.199999999999999">
      <c r="B151" s="198"/>
      <c r="C151" s="199"/>
      <c r="D151" s="200" t="s">
        <v>130</v>
      </c>
      <c r="E151" s="201" t="s">
        <v>1</v>
      </c>
      <c r="F151" s="202" t="s">
        <v>185</v>
      </c>
      <c r="G151" s="199"/>
      <c r="H151" s="203">
        <v>7.44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130</v>
      </c>
      <c r="AU151" s="209" t="s">
        <v>86</v>
      </c>
      <c r="AV151" s="13" t="s">
        <v>86</v>
      </c>
      <c r="AW151" s="13" t="s">
        <v>32</v>
      </c>
      <c r="AX151" s="13" t="s">
        <v>84</v>
      </c>
      <c r="AY151" s="209" t="s">
        <v>121</v>
      </c>
    </row>
    <row r="152" spans="1:65" s="2" customFormat="1" ht="24.15" customHeight="1">
      <c r="A152" s="33"/>
      <c r="B152" s="34"/>
      <c r="C152" s="185" t="s">
        <v>8</v>
      </c>
      <c r="D152" s="185" t="s">
        <v>123</v>
      </c>
      <c r="E152" s="186" t="s">
        <v>186</v>
      </c>
      <c r="F152" s="187" t="s">
        <v>187</v>
      </c>
      <c r="G152" s="188" t="s">
        <v>163</v>
      </c>
      <c r="H152" s="189">
        <v>0.99</v>
      </c>
      <c r="I152" s="190"/>
      <c r="J152" s="191">
        <f>ROUND(I152*H152,2)</f>
        <v>0</v>
      </c>
      <c r="K152" s="187" t="s">
        <v>127</v>
      </c>
      <c r="L152" s="38"/>
      <c r="M152" s="192" t="s">
        <v>1</v>
      </c>
      <c r="N152" s="193" t="s">
        <v>41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2.5</v>
      </c>
      <c r="T152" s="195">
        <f>S152*H152</f>
        <v>2.4750000000000001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128</v>
      </c>
      <c r="AT152" s="196" t="s">
        <v>123</v>
      </c>
      <c r="AU152" s="196" t="s">
        <v>86</v>
      </c>
      <c r="AY152" s="16" t="s">
        <v>121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84</v>
      </c>
      <c r="BK152" s="197">
        <f>ROUND(I152*H152,2)</f>
        <v>0</v>
      </c>
      <c r="BL152" s="16" t="s">
        <v>128</v>
      </c>
      <c r="BM152" s="196" t="s">
        <v>188</v>
      </c>
    </row>
    <row r="153" spans="1:65" s="13" customFormat="1" ht="20.399999999999999">
      <c r="B153" s="198"/>
      <c r="C153" s="199"/>
      <c r="D153" s="200" t="s">
        <v>130</v>
      </c>
      <c r="E153" s="201" t="s">
        <v>1</v>
      </c>
      <c r="F153" s="202" t="s">
        <v>189</v>
      </c>
      <c r="G153" s="199"/>
      <c r="H153" s="203">
        <v>0.99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130</v>
      </c>
      <c r="AU153" s="209" t="s">
        <v>86</v>
      </c>
      <c r="AV153" s="13" t="s">
        <v>86</v>
      </c>
      <c r="AW153" s="13" t="s">
        <v>32</v>
      </c>
      <c r="AX153" s="13" t="s">
        <v>84</v>
      </c>
      <c r="AY153" s="209" t="s">
        <v>121</v>
      </c>
    </row>
    <row r="154" spans="1:65" s="2" customFormat="1" ht="24.15" customHeight="1">
      <c r="A154" s="33"/>
      <c r="B154" s="34"/>
      <c r="C154" s="185" t="s">
        <v>190</v>
      </c>
      <c r="D154" s="185" t="s">
        <v>123</v>
      </c>
      <c r="E154" s="186" t="s">
        <v>191</v>
      </c>
      <c r="F154" s="187" t="s">
        <v>192</v>
      </c>
      <c r="G154" s="188" t="s">
        <v>163</v>
      </c>
      <c r="H154" s="189">
        <v>0.99</v>
      </c>
      <c r="I154" s="190"/>
      <c r="J154" s="191">
        <f>ROUND(I154*H154,2)</f>
        <v>0</v>
      </c>
      <c r="K154" s="187" t="s">
        <v>127</v>
      </c>
      <c r="L154" s="38"/>
      <c r="M154" s="192" t="s">
        <v>1</v>
      </c>
      <c r="N154" s="193" t="s">
        <v>41</v>
      </c>
      <c r="O154" s="70"/>
      <c r="P154" s="194">
        <f>O154*H154</f>
        <v>0</v>
      </c>
      <c r="Q154" s="194">
        <v>0.378</v>
      </c>
      <c r="R154" s="194">
        <f>Q154*H154</f>
        <v>0.37422</v>
      </c>
      <c r="S154" s="194">
        <v>2.5</v>
      </c>
      <c r="T154" s="195">
        <f>S154*H154</f>
        <v>2.4750000000000001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128</v>
      </c>
      <c r="AT154" s="196" t="s">
        <v>123</v>
      </c>
      <c r="AU154" s="196" t="s">
        <v>86</v>
      </c>
      <c r="AY154" s="16" t="s">
        <v>121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84</v>
      </c>
      <c r="BK154" s="197">
        <f>ROUND(I154*H154,2)</f>
        <v>0</v>
      </c>
      <c r="BL154" s="16" t="s">
        <v>128</v>
      </c>
      <c r="BM154" s="196" t="s">
        <v>193</v>
      </c>
    </row>
    <row r="155" spans="1:65" s="13" customFormat="1" ht="20.399999999999999">
      <c r="B155" s="198"/>
      <c r="C155" s="199"/>
      <c r="D155" s="200" t="s">
        <v>130</v>
      </c>
      <c r="E155" s="201" t="s">
        <v>1</v>
      </c>
      <c r="F155" s="202" t="s">
        <v>189</v>
      </c>
      <c r="G155" s="199"/>
      <c r="H155" s="203">
        <v>0.99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130</v>
      </c>
      <c r="AU155" s="209" t="s">
        <v>86</v>
      </c>
      <c r="AV155" s="13" t="s">
        <v>86</v>
      </c>
      <c r="AW155" s="13" t="s">
        <v>32</v>
      </c>
      <c r="AX155" s="13" t="s">
        <v>84</v>
      </c>
      <c r="AY155" s="209" t="s">
        <v>121</v>
      </c>
    </row>
    <row r="156" spans="1:65" s="2" customFormat="1" ht="24.15" customHeight="1">
      <c r="A156" s="33"/>
      <c r="B156" s="34"/>
      <c r="C156" s="185" t="s">
        <v>194</v>
      </c>
      <c r="D156" s="185" t="s">
        <v>123</v>
      </c>
      <c r="E156" s="186" t="s">
        <v>195</v>
      </c>
      <c r="F156" s="187" t="s">
        <v>196</v>
      </c>
      <c r="G156" s="188" t="s">
        <v>126</v>
      </c>
      <c r="H156" s="189">
        <v>71.400000000000006</v>
      </c>
      <c r="I156" s="190"/>
      <c r="J156" s="191">
        <f>ROUND(I156*H156,2)</f>
        <v>0</v>
      </c>
      <c r="K156" s="187" t="s">
        <v>127</v>
      </c>
      <c r="L156" s="38"/>
      <c r="M156" s="192" t="s">
        <v>1</v>
      </c>
      <c r="N156" s="193" t="s">
        <v>41</v>
      </c>
      <c r="O156" s="70"/>
      <c r="P156" s="194">
        <f>O156*H156</f>
        <v>0</v>
      </c>
      <c r="Q156" s="194">
        <v>1.1622199999999999E-2</v>
      </c>
      <c r="R156" s="194">
        <f>Q156*H156</f>
        <v>0.82982507999999999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128</v>
      </c>
      <c r="AT156" s="196" t="s">
        <v>123</v>
      </c>
      <c r="AU156" s="196" t="s">
        <v>86</v>
      </c>
      <c r="AY156" s="16" t="s">
        <v>121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128</v>
      </c>
      <c r="BM156" s="196" t="s">
        <v>197</v>
      </c>
    </row>
    <row r="157" spans="1:65" s="13" customFormat="1" ht="10.199999999999999">
      <c r="B157" s="198"/>
      <c r="C157" s="199"/>
      <c r="D157" s="200" t="s">
        <v>130</v>
      </c>
      <c r="E157" s="201" t="s">
        <v>1</v>
      </c>
      <c r="F157" s="202" t="s">
        <v>169</v>
      </c>
      <c r="G157" s="199"/>
      <c r="H157" s="203">
        <v>61.2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130</v>
      </c>
      <c r="AU157" s="209" t="s">
        <v>86</v>
      </c>
      <c r="AV157" s="13" t="s">
        <v>86</v>
      </c>
      <c r="AW157" s="13" t="s">
        <v>32</v>
      </c>
      <c r="AX157" s="13" t="s">
        <v>76</v>
      </c>
      <c r="AY157" s="209" t="s">
        <v>121</v>
      </c>
    </row>
    <row r="158" spans="1:65" s="13" customFormat="1" ht="10.199999999999999">
      <c r="B158" s="198"/>
      <c r="C158" s="199"/>
      <c r="D158" s="200" t="s">
        <v>130</v>
      </c>
      <c r="E158" s="201" t="s">
        <v>1</v>
      </c>
      <c r="F158" s="202" t="s">
        <v>170</v>
      </c>
      <c r="G158" s="199"/>
      <c r="H158" s="203">
        <v>10.199999999999999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130</v>
      </c>
      <c r="AU158" s="209" t="s">
        <v>86</v>
      </c>
      <c r="AV158" s="13" t="s">
        <v>86</v>
      </c>
      <c r="AW158" s="13" t="s">
        <v>32</v>
      </c>
      <c r="AX158" s="13" t="s">
        <v>76</v>
      </c>
      <c r="AY158" s="209" t="s">
        <v>121</v>
      </c>
    </row>
    <row r="159" spans="1:65" s="14" customFormat="1" ht="10.199999999999999">
      <c r="B159" s="220"/>
      <c r="C159" s="221"/>
      <c r="D159" s="200" t="s">
        <v>130</v>
      </c>
      <c r="E159" s="222" t="s">
        <v>1</v>
      </c>
      <c r="F159" s="223" t="s">
        <v>171</v>
      </c>
      <c r="G159" s="221"/>
      <c r="H159" s="224">
        <v>71.400000000000006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130</v>
      </c>
      <c r="AU159" s="230" t="s">
        <v>86</v>
      </c>
      <c r="AV159" s="14" t="s">
        <v>128</v>
      </c>
      <c r="AW159" s="14" t="s">
        <v>32</v>
      </c>
      <c r="AX159" s="14" t="s">
        <v>84</v>
      </c>
      <c r="AY159" s="230" t="s">
        <v>121</v>
      </c>
    </row>
    <row r="160" spans="1:65" s="2" customFormat="1" ht="24.15" customHeight="1">
      <c r="A160" s="33"/>
      <c r="B160" s="34"/>
      <c r="C160" s="185" t="s">
        <v>198</v>
      </c>
      <c r="D160" s="185" t="s">
        <v>123</v>
      </c>
      <c r="E160" s="186" t="s">
        <v>199</v>
      </c>
      <c r="F160" s="187" t="s">
        <v>200</v>
      </c>
      <c r="G160" s="188" t="s">
        <v>126</v>
      </c>
      <c r="H160" s="189">
        <v>71.400000000000006</v>
      </c>
      <c r="I160" s="190"/>
      <c r="J160" s="191">
        <f>ROUND(I160*H160,2)</f>
        <v>0</v>
      </c>
      <c r="K160" s="187" t="s">
        <v>127</v>
      </c>
      <c r="L160" s="38"/>
      <c r="M160" s="192" t="s">
        <v>1</v>
      </c>
      <c r="N160" s="193" t="s">
        <v>41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128</v>
      </c>
      <c r="AT160" s="196" t="s">
        <v>123</v>
      </c>
      <c r="AU160" s="196" t="s">
        <v>86</v>
      </c>
      <c r="AY160" s="16" t="s">
        <v>121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84</v>
      </c>
      <c r="BK160" s="197">
        <f>ROUND(I160*H160,2)</f>
        <v>0</v>
      </c>
      <c r="BL160" s="16" t="s">
        <v>128</v>
      </c>
      <c r="BM160" s="196" t="s">
        <v>201</v>
      </c>
    </row>
    <row r="161" spans="1:65" s="13" customFormat="1" ht="10.199999999999999">
      <c r="B161" s="198"/>
      <c r="C161" s="199"/>
      <c r="D161" s="200" t="s">
        <v>130</v>
      </c>
      <c r="E161" s="201" t="s">
        <v>1</v>
      </c>
      <c r="F161" s="202" t="s">
        <v>169</v>
      </c>
      <c r="G161" s="199"/>
      <c r="H161" s="203">
        <v>61.2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130</v>
      </c>
      <c r="AU161" s="209" t="s">
        <v>86</v>
      </c>
      <c r="AV161" s="13" t="s">
        <v>86</v>
      </c>
      <c r="AW161" s="13" t="s">
        <v>32</v>
      </c>
      <c r="AX161" s="13" t="s">
        <v>76</v>
      </c>
      <c r="AY161" s="209" t="s">
        <v>121</v>
      </c>
    </row>
    <row r="162" spans="1:65" s="13" customFormat="1" ht="10.199999999999999">
      <c r="B162" s="198"/>
      <c r="C162" s="199"/>
      <c r="D162" s="200" t="s">
        <v>130</v>
      </c>
      <c r="E162" s="201" t="s">
        <v>1</v>
      </c>
      <c r="F162" s="202" t="s">
        <v>170</v>
      </c>
      <c r="G162" s="199"/>
      <c r="H162" s="203">
        <v>10.199999999999999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130</v>
      </c>
      <c r="AU162" s="209" t="s">
        <v>86</v>
      </c>
      <c r="AV162" s="13" t="s">
        <v>86</v>
      </c>
      <c r="AW162" s="13" t="s">
        <v>32</v>
      </c>
      <c r="AX162" s="13" t="s">
        <v>76</v>
      </c>
      <c r="AY162" s="209" t="s">
        <v>121</v>
      </c>
    </row>
    <row r="163" spans="1:65" s="14" customFormat="1" ht="10.199999999999999">
      <c r="B163" s="220"/>
      <c r="C163" s="221"/>
      <c r="D163" s="200" t="s">
        <v>130</v>
      </c>
      <c r="E163" s="222" t="s">
        <v>1</v>
      </c>
      <c r="F163" s="223" t="s">
        <v>171</v>
      </c>
      <c r="G163" s="221"/>
      <c r="H163" s="224">
        <v>71.400000000000006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130</v>
      </c>
      <c r="AU163" s="230" t="s">
        <v>86</v>
      </c>
      <c r="AV163" s="14" t="s">
        <v>128</v>
      </c>
      <c r="AW163" s="14" t="s">
        <v>32</v>
      </c>
      <c r="AX163" s="14" t="s">
        <v>84</v>
      </c>
      <c r="AY163" s="230" t="s">
        <v>121</v>
      </c>
    </row>
    <row r="164" spans="1:65" s="12" customFormat="1" ht="22.8" customHeight="1">
      <c r="B164" s="169"/>
      <c r="C164" s="170"/>
      <c r="D164" s="171" t="s">
        <v>75</v>
      </c>
      <c r="E164" s="183" t="s">
        <v>202</v>
      </c>
      <c r="F164" s="183" t="s">
        <v>203</v>
      </c>
      <c r="G164" s="170"/>
      <c r="H164" s="170"/>
      <c r="I164" s="173"/>
      <c r="J164" s="184">
        <f>BK164</f>
        <v>0</v>
      </c>
      <c r="K164" s="170"/>
      <c r="L164" s="175"/>
      <c r="M164" s="176"/>
      <c r="N164" s="177"/>
      <c r="O164" s="177"/>
      <c r="P164" s="178">
        <f>P165</f>
        <v>0</v>
      </c>
      <c r="Q164" s="177"/>
      <c r="R164" s="178">
        <f>R165</f>
        <v>0</v>
      </c>
      <c r="S164" s="177"/>
      <c r="T164" s="179">
        <f>T165</f>
        <v>0</v>
      </c>
      <c r="AR164" s="180" t="s">
        <v>84</v>
      </c>
      <c r="AT164" s="181" t="s">
        <v>75</v>
      </c>
      <c r="AU164" s="181" t="s">
        <v>84</v>
      </c>
      <c r="AY164" s="180" t="s">
        <v>121</v>
      </c>
      <c r="BK164" s="182">
        <f>BK165</f>
        <v>0</v>
      </c>
    </row>
    <row r="165" spans="1:65" s="2" customFormat="1" ht="21.75" customHeight="1">
      <c r="A165" s="33"/>
      <c r="B165" s="34"/>
      <c r="C165" s="185" t="s">
        <v>204</v>
      </c>
      <c r="D165" s="185" t="s">
        <v>123</v>
      </c>
      <c r="E165" s="186" t="s">
        <v>205</v>
      </c>
      <c r="F165" s="187" t="s">
        <v>206</v>
      </c>
      <c r="G165" s="188" t="s">
        <v>207</v>
      </c>
      <c r="H165" s="189">
        <v>1.347</v>
      </c>
      <c r="I165" s="190"/>
      <c r="J165" s="191">
        <f>ROUND(I165*H165,2)</f>
        <v>0</v>
      </c>
      <c r="K165" s="187" t="s">
        <v>127</v>
      </c>
      <c r="L165" s="38"/>
      <c r="M165" s="192" t="s">
        <v>1</v>
      </c>
      <c r="N165" s="193" t="s">
        <v>41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128</v>
      </c>
      <c r="AT165" s="196" t="s">
        <v>123</v>
      </c>
      <c r="AU165" s="196" t="s">
        <v>86</v>
      </c>
      <c r="AY165" s="16" t="s">
        <v>121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84</v>
      </c>
      <c r="BK165" s="197">
        <f>ROUND(I165*H165,2)</f>
        <v>0</v>
      </c>
      <c r="BL165" s="16" t="s">
        <v>128</v>
      </c>
      <c r="BM165" s="196" t="s">
        <v>208</v>
      </c>
    </row>
    <row r="166" spans="1:65" s="12" customFormat="1" ht="25.95" customHeight="1">
      <c r="B166" s="169"/>
      <c r="C166" s="170"/>
      <c r="D166" s="171" t="s">
        <v>75</v>
      </c>
      <c r="E166" s="172" t="s">
        <v>209</v>
      </c>
      <c r="F166" s="172" t="s">
        <v>210</v>
      </c>
      <c r="G166" s="170"/>
      <c r="H166" s="170"/>
      <c r="I166" s="173"/>
      <c r="J166" s="174">
        <f>BK166</f>
        <v>0</v>
      </c>
      <c r="K166" s="170"/>
      <c r="L166" s="175"/>
      <c r="M166" s="176"/>
      <c r="N166" s="177"/>
      <c r="O166" s="177"/>
      <c r="P166" s="178">
        <f>P167+P180</f>
        <v>0</v>
      </c>
      <c r="Q166" s="177"/>
      <c r="R166" s="178">
        <f>R167+R180</f>
        <v>4.0285368000000004</v>
      </c>
      <c r="S166" s="177"/>
      <c r="T166" s="179">
        <f>T167+T180</f>
        <v>1.2242039999999998</v>
      </c>
      <c r="AR166" s="180" t="s">
        <v>86</v>
      </c>
      <c r="AT166" s="181" t="s">
        <v>75</v>
      </c>
      <c r="AU166" s="181" t="s">
        <v>76</v>
      </c>
      <c r="AY166" s="180" t="s">
        <v>121</v>
      </c>
      <c r="BK166" s="182">
        <f>BK167+BK180</f>
        <v>0</v>
      </c>
    </row>
    <row r="167" spans="1:65" s="12" customFormat="1" ht="22.8" customHeight="1">
      <c r="B167" s="169"/>
      <c r="C167" s="170"/>
      <c r="D167" s="171" t="s">
        <v>75</v>
      </c>
      <c r="E167" s="183" t="s">
        <v>211</v>
      </c>
      <c r="F167" s="183" t="s">
        <v>212</v>
      </c>
      <c r="G167" s="170"/>
      <c r="H167" s="170"/>
      <c r="I167" s="173"/>
      <c r="J167" s="184">
        <f>BK167</f>
        <v>0</v>
      </c>
      <c r="K167" s="170"/>
      <c r="L167" s="175"/>
      <c r="M167" s="176"/>
      <c r="N167" s="177"/>
      <c r="O167" s="177"/>
      <c r="P167" s="178">
        <f>SUM(P168:P179)</f>
        <v>0</v>
      </c>
      <c r="Q167" s="177"/>
      <c r="R167" s="178">
        <f>SUM(R168:R179)</f>
        <v>4.0276800000000001</v>
      </c>
      <c r="S167" s="177"/>
      <c r="T167" s="179">
        <f>SUM(T168:T179)</f>
        <v>1.22298</v>
      </c>
      <c r="AR167" s="180" t="s">
        <v>86</v>
      </c>
      <c r="AT167" s="181" t="s">
        <v>75</v>
      </c>
      <c r="AU167" s="181" t="s">
        <v>84</v>
      </c>
      <c r="AY167" s="180" t="s">
        <v>121</v>
      </c>
      <c r="BK167" s="182">
        <f>SUM(BK168:BK179)</f>
        <v>0</v>
      </c>
    </row>
    <row r="168" spans="1:65" s="2" customFormat="1" ht="24.15" customHeight="1">
      <c r="A168" s="33"/>
      <c r="B168" s="34"/>
      <c r="C168" s="185" t="s">
        <v>213</v>
      </c>
      <c r="D168" s="185" t="s">
        <v>123</v>
      </c>
      <c r="E168" s="186" t="s">
        <v>214</v>
      </c>
      <c r="F168" s="187" t="s">
        <v>215</v>
      </c>
      <c r="G168" s="188" t="s">
        <v>126</v>
      </c>
      <c r="H168" s="189">
        <v>11.22</v>
      </c>
      <c r="I168" s="190"/>
      <c r="J168" s="191">
        <f>ROUND(I168*H168,2)</f>
        <v>0</v>
      </c>
      <c r="K168" s="187" t="s">
        <v>1</v>
      </c>
      <c r="L168" s="38"/>
      <c r="M168" s="192" t="s">
        <v>1</v>
      </c>
      <c r="N168" s="193" t="s">
        <v>41</v>
      </c>
      <c r="O168" s="70"/>
      <c r="P168" s="194">
        <f>O168*H168</f>
        <v>0</v>
      </c>
      <c r="Q168" s="194">
        <v>4.3999999999999997E-2</v>
      </c>
      <c r="R168" s="194">
        <f>Q168*H168</f>
        <v>0.49368000000000001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204</v>
      </c>
      <c r="AT168" s="196" t="s">
        <v>123</v>
      </c>
      <c r="AU168" s="196" t="s">
        <v>86</v>
      </c>
      <c r="AY168" s="16" t="s">
        <v>121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84</v>
      </c>
      <c r="BK168" s="197">
        <f>ROUND(I168*H168,2)</f>
        <v>0</v>
      </c>
      <c r="BL168" s="16" t="s">
        <v>204</v>
      </c>
      <c r="BM168" s="196" t="s">
        <v>216</v>
      </c>
    </row>
    <row r="169" spans="1:65" s="13" customFormat="1" ht="20.399999999999999">
      <c r="B169" s="198"/>
      <c r="C169" s="199"/>
      <c r="D169" s="200" t="s">
        <v>130</v>
      </c>
      <c r="E169" s="201" t="s">
        <v>1</v>
      </c>
      <c r="F169" s="202" t="s">
        <v>217</v>
      </c>
      <c r="G169" s="199"/>
      <c r="H169" s="203">
        <v>11.22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130</v>
      </c>
      <c r="AU169" s="209" t="s">
        <v>86</v>
      </c>
      <c r="AV169" s="13" t="s">
        <v>86</v>
      </c>
      <c r="AW169" s="13" t="s">
        <v>32</v>
      </c>
      <c r="AX169" s="13" t="s">
        <v>84</v>
      </c>
      <c r="AY169" s="209" t="s">
        <v>121</v>
      </c>
    </row>
    <row r="170" spans="1:65" s="2" customFormat="1" ht="24.15" customHeight="1">
      <c r="A170" s="33"/>
      <c r="B170" s="34"/>
      <c r="C170" s="210" t="s">
        <v>218</v>
      </c>
      <c r="D170" s="210" t="s">
        <v>132</v>
      </c>
      <c r="E170" s="211" t="s">
        <v>219</v>
      </c>
      <c r="F170" s="212" t="s">
        <v>220</v>
      </c>
      <c r="G170" s="213" t="s">
        <v>207</v>
      </c>
      <c r="H170" s="214">
        <v>3.5339999999999998</v>
      </c>
      <c r="I170" s="215"/>
      <c r="J170" s="216">
        <f>ROUND(I170*H170,2)</f>
        <v>0</v>
      </c>
      <c r="K170" s="212" t="s">
        <v>127</v>
      </c>
      <c r="L170" s="217"/>
      <c r="M170" s="218" t="s">
        <v>1</v>
      </c>
      <c r="N170" s="219" t="s">
        <v>41</v>
      </c>
      <c r="O170" s="70"/>
      <c r="P170" s="194">
        <f>O170*H170</f>
        <v>0</v>
      </c>
      <c r="Q170" s="194">
        <v>1</v>
      </c>
      <c r="R170" s="194">
        <f>Q170*H170</f>
        <v>3.5339999999999998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221</v>
      </c>
      <c r="AT170" s="196" t="s">
        <v>132</v>
      </c>
      <c r="AU170" s="196" t="s">
        <v>86</v>
      </c>
      <c r="AY170" s="16" t="s">
        <v>121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84</v>
      </c>
      <c r="BK170" s="197">
        <f>ROUND(I170*H170,2)</f>
        <v>0</v>
      </c>
      <c r="BL170" s="16" t="s">
        <v>204</v>
      </c>
      <c r="BM170" s="196" t="s">
        <v>222</v>
      </c>
    </row>
    <row r="171" spans="1:65" s="13" customFormat="1" ht="10.199999999999999">
      <c r="B171" s="198"/>
      <c r="C171" s="199"/>
      <c r="D171" s="200" t="s">
        <v>130</v>
      </c>
      <c r="E171" s="201" t="s">
        <v>1</v>
      </c>
      <c r="F171" s="202" t="s">
        <v>223</v>
      </c>
      <c r="G171" s="199"/>
      <c r="H171" s="203">
        <v>1.6830000000000001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130</v>
      </c>
      <c r="AU171" s="209" t="s">
        <v>86</v>
      </c>
      <c r="AV171" s="13" t="s">
        <v>86</v>
      </c>
      <c r="AW171" s="13" t="s">
        <v>32</v>
      </c>
      <c r="AX171" s="13" t="s">
        <v>84</v>
      </c>
      <c r="AY171" s="209" t="s">
        <v>121</v>
      </c>
    </row>
    <row r="172" spans="1:65" s="13" customFormat="1" ht="10.199999999999999">
      <c r="B172" s="198"/>
      <c r="C172" s="199"/>
      <c r="D172" s="200" t="s">
        <v>130</v>
      </c>
      <c r="E172" s="199"/>
      <c r="F172" s="202" t="s">
        <v>224</v>
      </c>
      <c r="G172" s="199"/>
      <c r="H172" s="203">
        <v>3.5339999999999998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130</v>
      </c>
      <c r="AU172" s="209" t="s">
        <v>86</v>
      </c>
      <c r="AV172" s="13" t="s">
        <v>86</v>
      </c>
      <c r="AW172" s="13" t="s">
        <v>4</v>
      </c>
      <c r="AX172" s="13" t="s">
        <v>84</v>
      </c>
      <c r="AY172" s="209" t="s">
        <v>121</v>
      </c>
    </row>
    <row r="173" spans="1:65" s="2" customFormat="1" ht="24.15" customHeight="1">
      <c r="A173" s="33"/>
      <c r="B173" s="34"/>
      <c r="C173" s="185" t="s">
        <v>225</v>
      </c>
      <c r="D173" s="185" t="s">
        <v>123</v>
      </c>
      <c r="E173" s="186" t="s">
        <v>226</v>
      </c>
      <c r="F173" s="187" t="s">
        <v>227</v>
      </c>
      <c r="G173" s="188" t="s">
        <v>126</v>
      </c>
      <c r="H173" s="189">
        <v>1.6830000000000001</v>
      </c>
      <c r="I173" s="190"/>
      <c r="J173" s="191">
        <f>ROUND(I173*H173,2)</f>
        <v>0</v>
      </c>
      <c r="K173" s="187" t="s">
        <v>127</v>
      </c>
      <c r="L173" s="38"/>
      <c r="M173" s="192" t="s">
        <v>1</v>
      </c>
      <c r="N173" s="193" t="s">
        <v>41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0.109</v>
      </c>
      <c r="T173" s="195">
        <f>S173*H173</f>
        <v>0.183447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204</v>
      </c>
      <c r="AT173" s="196" t="s">
        <v>123</v>
      </c>
      <c r="AU173" s="196" t="s">
        <v>86</v>
      </c>
      <c r="AY173" s="16" t="s">
        <v>121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204</v>
      </c>
      <c r="BM173" s="196" t="s">
        <v>228</v>
      </c>
    </row>
    <row r="174" spans="1:65" s="13" customFormat="1" ht="10.199999999999999">
      <c r="B174" s="198"/>
      <c r="C174" s="199"/>
      <c r="D174" s="200" t="s">
        <v>130</v>
      </c>
      <c r="E174" s="201" t="s">
        <v>1</v>
      </c>
      <c r="F174" s="202" t="s">
        <v>229</v>
      </c>
      <c r="G174" s="199"/>
      <c r="H174" s="203">
        <v>1.6830000000000001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130</v>
      </c>
      <c r="AU174" s="209" t="s">
        <v>86</v>
      </c>
      <c r="AV174" s="13" t="s">
        <v>86</v>
      </c>
      <c r="AW174" s="13" t="s">
        <v>32</v>
      </c>
      <c r="AX174" s="13" t="s">
        <v>84</v>
      </c>
      <c r="AY174" s="209" t="s">
        <v>121</v>
      </c>
    </row>
    <row r="175" spans="1:65" s="2" customFormat="1" ht="33" customHeight="1">
      <c r="A175" s="33"/>
      <c r="B175" s="34"/>
      <c r="C175" s="185" t="s">
        <v>230</v>
      </c>
      <c r="D175" s="185" t="s">
        <v>123</v>
      </c>
      <c r="E175" s="186" t="s">
        <v>231</v>
      </c>
      <c r="F175" s="187" t="s">
        <v>232</v>
      </c>
      <c r="G175" s="188" t="s">
        <v>126</v>
      </c>
      <c r="H175" s="189">
        <v>9.5370000000000008</v>
      </c>
      <c r="I175" s="190"/>
      <c r="J175" s="191">
        <f>ROUND(I175*H175,2)</f>
        <v>0</v>
      </c>
      <c r="K175" s="187" t="s">
        <v>127</v>
      </c>
      <c r="L175" s="38"/>
      <c r="M175" s="192" t="s">
        <v>1</v>
      </c>
      <c r="N175" s="193" t="s">
        <v>41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0.109</v>
      </c>
      <c r="T175" s="195">
        <f>S175*H175</f>
        <v>1.039533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204</v>
      </c>
      <c r="AT175" s="196" t="s">
        <v>123</v>
      </c>
      <c r="AU175" s="196" t="s">
        <v>86</v>
      </c>
      <c r="AY175" s="16" t="s">
        <v>121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204</v>
      </c>
      <c r="BM175" s="196" t="s">
        <v>233</v>
      </c>
    </row>
    <row r="176" spans="1:65" s="13" customFormat="1" ht="10.199999999999999">
      <c r="B176" s="198"/>
      <c r="C176" s="199"/>
      <c r="D176" s="200" t="s">
        <v>130</v>
      </c>
      <c r="E176" s="201" t="s">
        <v>1</v>
      </c>
      <c r="F176" s="202" t="s">
        <v>234</v>
      </c>
      <c r="G176" s="199"/>
      <c r="H176" s="203">
        <v>9.5370000000000008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130</v>
      </c>
      <c r="AU176" s="209" t="s">
        <v>86</v>
      </c>
      <c r="AV176" s="13" t="s">
        <v>86</v>
      </c>
      <c r="AW176" s="13" t="s">
        <v>32</v>
      </c>
      <c r="AX176" s="13" t="s">
        <v>84</v>
      </c>
      <c r="AY176" s="209" t="s">
        <v>121</v>
      </c>
    </row>
    <row r="177" spans="1:65" s="2" customFormat="1" ht="24.15" customHeight="1">
      <c r="A177" s="33"/>
      <c r="B177" s="34"/>
      <c r="C177" s="185" t="s">
        <v>7</v>
      </c>
      <c r="D177" s="185" t="s">
        <v>123</v>
      </c>
      <c r="E177" s="186" t="s">
        <v>235</v>
      </c>
      <c r="F177" s="187" t="s">
        <v>236</v>
      </c>
      <c r="G177" s="188" t="s">
        <v>126</v>
      </c>
      <c r="H177" s="189">
        <v>9.5370000000000008</v>
      </c>
      <c r="I177" s="190"/>
      <c r="J177" s="191">
        <f>ROUND(I177*H177,2)</f>
        <v>0</v>
      </c>
      <c r="K177" s="187" t="s">
        <v>127</v>
      </c>
      <c r="L177" s="38"/>
      <c r="M177" s="192" t="s">
        <v>1</v>
      </c>
      <c r="N177" s="193" t="s">
        <v>41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204</v>
      </c>
      <c r="AT177" s="196" t="s">
        <v>123</v>
      </c>
      <c r="AU177" s="196" t="s">
        <v>86</v>
      </c>
      <c r="AY177" s="16" t="s">
        <v>121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204</v>
      </c>
      <c r="BM177" s="196" t="s">
        <v>237</v>
      </c>
    </row>
    <row r="178" spans="1:65" s="13" customFormat="1" ht="10.199999999999999">
      <c r="B178" s="198"/>
      <c r="C178" s="199"/>
      <c r="D178" s="200" t="s">
        <v>130</v>
      </c>
      <c r="E178" s="201" t="s">
        <v>1</v>
      </c>
      <c r="F178" s="202" t="s">
        <v>234</v>
      </c>
      <c r="G178" s="199"/>
      <c r="H178" s="203">
        <v>9.5370000000000008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130</v>
      </c>
      <c r="AU178" s="209" t="s">
        <v>86</v>
      </c>
      <c r="AV178" s="13" t="s">
        <v>86</v>
      </c>
      <c r="AW178" s="13" t="s">
        <v>32</v>
      </c>
      <c r="AX178" s="13" t="s">
        <v>84</v>
      </c>
      <c r="AY178" s="209" t="s">
        <v>121</v>
      </c>
    </row>
    <row r="179" spans="1:65" s="2" customFormat="1" ht="24.15" customHeight="1">
      <c r="A179" s="33"/>
      <c r="B179" s="34"/>
      <c r="C179" s="185" t="s">
        <v>238</v>
      </c>
      <c r="D179" s="185" t="s">
        <v>123</v>
      </c>
      <c r="E179" s="186" t="s">
        <v>239</v>
      </c>
      <c r="F179" s="187" t="s">
        <v>240</v>
      </c>
      <c r="G179" s="188" t="s">
        <v>207</v>
      </c>
      <c r="H179" s="189">
        <v>4.0279999999999996</v>
      </c>
      <c r="I179" s="190"/>
      <c r="J179" s="191">
        <f>ROUND(I179*H179,2)</f>
        <v>0</v>
      </c>
      <c r="K179" s="187" t="s">
        <v>127</v>
      </c>
      <c r="L179" s="38"/>
      <c r="M179" s="192" t="s">
        <v>1</v>
      </c>
      <c r="N179" s="193" t="s">
        <v>41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204</v>
      </c>
      <c r="AT179" s="196" t="s">
        <v>123</v>
      </c>
      <c r="AU179" s="196" t="s">
        <v>86</v>
      </c>
      <c r="AY179" s="16" t="s">
        <v>121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84</v>
      </c>
      <c r="BK179" s="197">
        <f>ROUND(I179*H179,2)</f>
        <v>0</v>
      </c>
      <c r="BL179" s="16" t="s">
        <v>204</v>
      </c>
      <c r="BM179" s="196" t="s">
        <v>241</v>
      </c>
    </row>
    <row r="180" spans="1:65" s="12" customFormat="1" ht="22.8" customHeight="1">
      <c r="B180" s="169"/>
      <c r="C180" s="170"/>
      <c r="D180" s="171" t="s">
        <v>75</v>
      </c>
      <c r="E180" s="183" t="s">
        <v>242</v>
      </c>
      <c r="F180" s="183" t="s">
        <v>243</v>
      </c>
      <c r="G180" s="170"/>
      <c r="H180" s="170"/>
      <c r="I180" s="173"/>
      <c r="J180" s="184">
        <f>BK180</f>
        <v>0</v>
      </c>
      <c r="K180" s="170"/>
      <c r="L180" s="175"/>
      <c r="M180" s="176"/>
      <c r="N180" s="177"/>
      <c r="O180" s="177"/>
      <c r="P180" s="178">
        <f>SUM(P181:P184)</f>
        <v>0</v>
      </c>
      <c r="Q180" s="177"/>
      <c r="R180" s="178">
        <f>SUM(R181:R184)</f>
        <v>8.5680000000000012E-4</v>
      </c>
      <c r="S180" s="177"/>
      <c r="T180" s="179">
        <f>SUM(T181:T184)</f>
        <v>1.224E-3</v>
      </c>
      <c r="AR180" s="180" t="s">
        <v>86</v>
      </c>
      <c r="AT180" s="181" t="s">
        <v>75</v>
      </c>
      <c r="AU180" s="181" t="s">
        <v>84</v>
      </c>
      <c r="AY180" s="180" t="s">
        <v>121</v>
      </c>
      <c r="BK180" s="182">
        <f>SUM(BK181:BK184)</f>
        <v>0</v>
      </c>
    </row>
    <row r="181" spans="1:65" s="2" customFormat="1" ht="24.15" customHeight="1">
      <c r="A181" s="33"/>
      <c r="B181" s="34"/>
      <c r="C181" s="185" t="s">
        <v>244</v>
      </c>
      <c r="D181" s="185" t="s">
        <v>123</v>
      </c>
      <c r="E181" s="186" t="s">
        <v>245</v>
      </c>
      <c r="F181" s="187" t="s">
        <v>246</v>
      </c>
      <c r="G181" s="188" t="s">
        <v>126</v>
      </c>
      <c r="H181" s="189">
        <v>40.799999999999997</v>
      </c>
      <c r="I181" s="190"/>
      <c r="J181" s="191">
        <f>ROUND(I181*H181,2)</f>
        <v>0</v>
      </c>
      <c r="K181" s="187" t="s">
        <v>1</v>
      </c>
      <c r="L181" s="38"/>
      <c r="M181" s="192" t="s">
        <v>1</v>
      </c>
      <c r="N181" s="193" t="s">
        <v>41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3.0000000000000001E-5</v>
      </c>
      <c r="T181" s="195">
        <f>S181*H181</f>
        <v>1.224E-3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204</v>
      </c>
      <c r="AT181" s="196" t="s">
        <v>123</v>
      </c>
      <c r="AU181" s="196" t="s">
        <v>86</v>
      </c>
      <c r="AY181" s="16" t="s">
        <v>121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84</v>
      </c>
      <c r="BK181" s="197">
        <f>ROUND(I181*H181,2)</f>
        <v>0</v>
      </c>
      <c r="BL181" s="16" t="s">
        <v>204</v>
      </c>
      <c r="BM181" s="196" t="s">
        <v>247</v>
      </c>
    </row>
    <row r="182" spans="1:65" s="13" customFormat="1" ht="10.199999999999999">
      <c r="B182" s="198"/>
      <c r="C182" s="199"/>
      <c r="D182" s="200" t="s">
        <v>130</v>
      </c>
      <c r="E182" s="201" t="s">
        <v>1</v>
      </c>
      <c r="F182" s="202" t="s">
        <v>248</v>
      </c>
      <c r="G182" s="199"/>
      <c r="H182" s="203">
        <v>40.799999999999997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130</v>
      </c>
      <c r="AU182" s="209" t="s">
        <v>86</v>
      </c>
      <c r="AV182" s="13" t="s">
        <v>86</v>
      </c>
      <c r="AW182" s="13" t="s">
        <v>32</v>
      </c>
      <c r="AX182" s="13" t="s">
        <v>84</v>
      </c>
      <c r="AY182" s="209" t="s">
        <v>121</v>
      </c>
    </row>
    <row r="183" spans="1:65" s="2" customFormat="1" ht="16.5" customHeight="1">
      <c r="A183" s="33"/>
      <c r="B183" s="34"/>
      <c r="C183" s="210" t="s">
        <v>249</v>
      </c>
      <c r="D183" s="210" t="s">
        <v>132</v>
      </c>
      <c r="E183" s="211" t="s">
        <v>250</v>
      </c>
      <c r="F183" s="212" t="s">
        <v>251</v>
      </c>
      <c r="G183" s="213" t="s">
        <v>126</v>
      </c>
      <c r="H183" s="214">
        <v>42.84</v>
      </c>
      <c r="I183" s="215"/>
      <c r="J183" s="216">
        <f>ROUND(I183*H183,2)</f>
        <v>0</v>
      </c>
      <c r="K183" s="212" t="s">
        <v>127</v>
      </c>
      <c r="L183" s="217"/>
      <c r="M183" s="218" t="s">
        <v>1</v>
      </c>
      <c r="N183" s="219" t="s">
        <v>41</v>
      </c>
      <c r="O183" s="70"/>
      <c r="P183" s="194">
        <f>O183*H183</f>
        <v>0</v>
      </c>
      <c r="Q183" s="194">
        <v>2.0000000000000002E-5</v>
      </c>
      <c r="R183" s="194">
        <f>Q183*H183</f>
        <v>8.5680000000000012E-4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221</v>
      </c>
      <c r="AT183" s="196" t="s">
        <v>132</v>
      </c>
      <c r="AU183" s="196" t="s">
        <v>86</v>
      </c>
      <c r="AY183" s="16" t="s">
        <v>121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84</v>
      </c>
      <c r="BK183" s="197">
        <f>ROUND(I183*H183,2)</f>
        <v>0</v>
      </c>
      <c r="BL183" s="16" t="s">
        <v>204</v>
      </c>
      <c r="BM183" s="196" t="s">
        <v>252</v>
      </c>
    </row>
    <row r="184" spans="1:65" s="13" customFormat="1" ht="10.199999999999999">
      <c r="B184" s="198"/>
      <c r="C184" s="199"/>
      <c r="D184" s="200" t="s">
        <v>130</v>
      </c>
      <c r="E184" s="199"/>
      <c r="F184" s="202" t="s">
        <v>253</v>
      </c>
      <c r="G184" s="199"/>
      <c r="H184" s="203">
        <v>42.84</v>
      </c>
      <c r="I184" s="204"/>
      <c r="J184" s="199"/>
      <c r="K184" s="199"/>
      <c r="L184" s="205"/>
      <c r="M184" s="231"/>
      <c r="N184" s="232"/>
      <c r="O184" s="232"/>
      <c r="P184" s="232"/>
      <c r="Q184" s="232"/>
      <c r="R184" s="232"/>
      <c r="S184" s="232"/>
      <c r="T184" s="233"/>
      <c r="AT184" s="209" t="s">
        <v>130</v>
      </c>
      <c r="AU184" s="209" t="s">
        <v>86</v>
      </c>
      <c r="AV184" s="13" t="s">
        <v>86</v>
      </c>
      <c r="AW184" s="13" t="s">
        <v>4</v>
      </c>
      <c r="AX184" s="13" t="s">
        <v>84</v>
      </c>
      <c r="AY184" s="209" t="s">
        <v>121</v>
      </c>
    </row>
    <row r="185" spans="1:65" s="2" customFormat="1" ht="6.9" customHeight="1">
      <c r="A185" s="3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38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sheetProtection algorithmName="SHA-512" hashValue="IKpmrtF/sqwSQpVNBZ7sFJYwzK2ZWLdFWyv8Z3N7QiyYzD8Lvq1b1wv3IyfehFUQ5fFs2/9L2ytHu+WOQqrGNg==" saltValue="wQEn3ivKhHQ1T/TXXGEI3/qgDqdThz1I8nVvDUFfGO16G4MYQHjR48hezuV+wRF8oFBO2uoDWCw09L8+l7bMJQ==" spinCount="100000" sheet="1" objects="1" scenarios="1" formatColumns="0" formatRows="0" autoFilter="0"/>
  <autoFilter ref="C122:K18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701 - Druhá etapa - 17...</vt:lpstr>
      <vt:lpstr>'Rekapitulace stavby'!Názvy_tisku</vt:lpstr>
      <vt:lpstr>'SO 701 - Druhá etapa - 17...'!Názvy_tisku</vt:lpstr>
      <vt:lpstr>'Rekapitulace stavby'!Oblast_tisku</vt:lpstr>
      <vt:lpstr>'SO 701 - Druhá etapa - 17...'!Oblast_tisku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Kosáková</dc:creator>
  <cp:lastModifiedBy>Admin</cp:lastModifiedBy>
  <dcterms:created xsi:type="dcterms:W3CDTF">2025-02-04T19:17:09Z</dcterms:created>
  <dcterms:modified xsi:type="dcterms:W3CDTF">2025-03-05T07:36:42Z</dcterms:modified>
</cp:coreProperties>
</file>